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C:\!__WORK__!\CR Project\projekce\P2014-088.1_Přezletice_III_2444_III_0105a_průtah_PDPS\DUSP\kalkulace\"/>
    </mc:Choice>
  </mc:AlternateContent>
  <xr:revisionPtr revIDLastSave="0" documentId="13_ncr:1_{A23CE784-EFAB-469B-8122-6BEED0A8492C}" xr6:coauthVersionLast="47" xr6:coauthVersionMax="47" xr10:uidLastSave="{00000000-0000-0000-0000-000000000000}"/>
  <bookViews>
    <workbookView xWindow="38280" yWindow="-120" windowWidth="38640" windowHeight="21120" xr2:uid="{00000000-000D-0000-FFFF-FFFF00000000}"/>
  </bookViews>
  <sheets>
    <sheet name="Rekapitulace stavby" sheetId="1" r:id="rId1"/>
    <sheet name="SO.101-III - SO.101-III -..." sheetId="2" r:id="rId2"/>
    <sheet name="SO.201 - SO.201 - Most ev..." sheetId="3" r:id="rId3"/>
    <sheet name="SO.202 - SO.202 - Propust..." sheetId="4" r:id="rId4"/>
    <sheet name="SO.301-III - SO.301-III -..." sheetId="5" r:id="rId5"/>
    <sheet name="SO.302 - SO.302 - Přeložk..." sheetId="6" r:id="rId6"/>
    <sheet name="SO.501-III - SO.501-III -..." sheetId="7" r:id="rId7"/>
    <sheet name="VRN - Vedlejší rozpočtové..." sheetId="8" r:id="rId8"/>
  </sheets>
  <definedNames>
    <definedName name="_xlnm._FilterDatabase" localSheetId="1" hidden="1">'SO.101-III - SO.101-III -...'!$C$142:$K$525</definedName>
    <definedName name="_xlnm._FilterDatabase" localSheetId="2" hidden="1">'SO.201 - SO.201 - Most ev...'!$C$128:$K$380</definedName>
    <definedName name="_xlnm._FilterDatabase" localSheetId="3" hidden="1">'SO.202 - SO.202 - Propust...'!$C$128:$K$385</definedName>
    <definedName name="_xlnm._FilterDatabase" localSheetId="4" hidden="1">'SO.301-III - SO.301-III -...'!$C$124:$K$473</definedName>
    <definedName name="_xlnm._FilterDatabase" localSheetId="5" hidden="1">'SO.302 - SO.302 - Přeložk...'!$C$120:$K$190</definedName>
    <definedName name="_xlnm._FilterDatabase" localSheetId="6" hidden="1">'SO.501-III - SO.501-III -...'!$C$126:$K$359</definedName>
    <definedName name="_xlnm._FilterDatabase" localSheetId="7" hidden="1">'VRN - Vedlejší rozpočtové...'!$C$118:$K$146</definedName>
    <definedName name="_xlnm.Print_Titles" localSheetId="0">'Rekapitulace stavby'!$92:$92</definedName>
    <definedName name="_xlnm.Print_Titles" localSheetId="1">'SO.101-III - SO.101-III -...'!$142:$142</definedName>
    <definedName name="_xlnm.Print_Titles" localSheetId="2">'SO.201 - SO.201 - Most ev...'!$128:$128</definedName>
    <definedName name="_xlnm.Print_Titles" localSheetId="3">'SO.202 - SO.202 - Propust...'!$128:$128</definedName>
    <definedName name="_xlnm.Print_Titles" localSheetId="4">'SO.301-III - SO.301-III -...'!$124:$124</definedName>
    <definedName name="_xlnm.Print_Titles" localSheetId="5">'SO.302 - SO.302 - Přeložk...'!$120:$120</definedName>
    <definedName name="_xlnm.Print_Titles" localSheetId="6">'SO.501-III - SO.501-III -...'!$126:$126</definedName>
    <definedName name="_xlnm.Print_Titles" localSheetId="7">'VRN - Vedlejší rozpočtové...'!$118:$118</definedName>
    <definedName name="_xlnm.Print_Area" localSheetId="0">'Rekapitulace stavby'!$D$4:$AO$76,'Rekapitulace stavby'!$C$82:$AQ$102</definedName>
    <definedName name="_xlnm.Print_Area" localSheetId="1">'SO.101-III - SO.101-III -...'!$C$4:$J$76,'SO.101-III - SO.101-III -...'!$C$82:$J$124,'SO.101-III - SO.101-III -...'!$C$130:$K$525</definedName>
    <definedName name="_xlnm.Print_Area" localSheetId="2">'SO.201 - SO.201 - Most ev...'!$C$4:$J$76,'SO.201 - SO.201 - Most ev...'!$C$82:$J$110,'SO.201 - SO.201 - Most ev...'!$C$116:$K$380</definedName>
    <definedName name="_xlnm.Print_Area" localSheetId="3">'SO.202 - SO.202 - Propust...'!$C$4:$J$76,'SO.202 - SO.202 - Propust...'!$C$82:$J$110,'SO.202 - SO.202 - Propust...'!$C$116:$K$385</definedName>
    <definedName name="_xlnm.Print_Area" localSheetId="4">'SO.301-III - SO.301-III -...'!$C$4:$J$76,'SO.301-III - SO.301-III -...'!$C$82:$J$106,'SO.301-III - SO.301-III -...'!$C$112:$K$473</definedName>
    <definedName name="_xlnm.Print_Area" localSheetId="5">'SO.302 - SO.302 - Přeložk...'!$C$4:$J$76,'SO.302 - SO.302 - Přeložk...'!$C$82:$J$102,'SO.302 - SO.302 - Přeložk...'!$C$108:$K$190</definedName>
    <definedName name="_xlnm.Print_Area" localSheetId="6">'SO.501-III - SO.501-III -...'!$C$4:$J$76,'SO.501-III - SO.501-III -...'!$C$82:$J$108,'SO.501-III - SO.501-III -...'!$C$114:$K$359</definedName>
    <definedName name="_xlnm.Print_Area" localSheetId="7">'VRN - Vedlejší rozpočtové...'!$C$4:$J$76,'VRN - Vedlejší rozpočtové...'!$C$82:$J$100,'VRN - Vedlejší rozpočtové...'!$C$106:$K$146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7" i="8" l="1"/>
  <c r="J36" i="8"/>
  <c r="AY101" i="1" s="1"/>
  <c r="J35" i="8"/>
  <c r="AX101" i="1"/>
  <c r="BI146" i="8"/>
  <c r="BH146" i="8"/>
  <c r="BG146" i="8"/>
  <c r="BF146" i="8"/>
  <c r="T146" i="8"/>
  <c r="R146" i="8"/>
  <c r="P146" i="8"/>
  <c r="BI145" i="8"/>
  <c r="BH145" i="8"/>
  <c r="BG145" i="8"/>
  <c r="BF145" i="8"/>
  <c r="T145" i="8"/>
  <c r="R145" i="8"/>
  <c r="P145" i="8"/>
  <c r="BI143" i="8"/>
  <c r="BH143" i="8"/>
  <c r="BG143" i="8"/>
  <c r="BF143" i="8"/>
  <c r="T143" i="8"/>
  <c r="R143" i="8"/>
  <c r="P143" i="8"/>
  <c r="BI142" i="8"/>
  <c r="BH142" i="8"/>
  <c r="BG142" i="8"/>
  <c r="BF142" i="8"/>
  <c r="T142" i="8"/>
  <c r="R142" i="8"/>
  <c r="P142" i="8"/>
  <c r="BI141" i="8"/>
  <c r="BH141" i="8"/>
  <c r="BG141" i="8"/>
  <c r="BF141" i="8"/>
  <c r="T141" i="8"/>
  <c r="R141" i="8"/>
  <c r="P141" i="8"/>
  <c r="BI139" i="8"/>
  <c r="BH139" i="8"/>
  <c r="BG139" i="8"/>
  <c r="BF139" i="8"/>
  <c r="T139" i="8"/>
  <c r="R139" i="8"/>
  <c r="P139" i="8"/>
  <c r="BI138" i="8"/>
  <c r="BH138" i="8"/>
  <c r="BG138" i="8"/>
  <c r="BF138" i="8"/>
  <c r="T138" i="8"/>
  <c r="R138" i="8"/>
  <c r="P138" i="8"/>
  <c r="BI137" i="8"/>
  <c r="BH137" i="8"/>
  <c r="BG137" i="8"/>
  <c r="BF137" i="8"/>
  <c r="T137" i="8"/>
  <c r="R137" i="8"/>
  <c r="P137" i="8"/>
  <c r="BI135" i="8"/>
  <c r="BH135" i="8"/>
  <c r="BG135" i="8"/>
  <c r="BF135" i="8"/>
  <c r="T135" i="8"/>
  <c r="R135" i="8"/>
  <c r="P135" i="8"/>
  <c r="BI134" i="8"/>
  <c r="BH134" i="8"/>
  <c r="BG134" i="8"/>
  <c r="BF134" i="8"/>
  <c r="T134" i="8"/>
  <c r="R134" i="8"/>
  <c r="P134" i="8"/>
  <c r="BI133" i="8"/>
  <c r="BH133" i="8"/>
  <c r="BG133" i="8"/>
  <c r="BF133" i="8"/>
  <c r="T133" i="8"/>
  <c r="R133" i="8"/>
  <c r="P133" i="8"/>
  <c r="BI132" i="8"/>
  <c r="BH132" i="8"/>
  <c r="BG132" i="8"/>
  <c r="BF132" i="8"/>
  <c r="T132" i="8"/>
  <c r="R132" i="8"/>
  <c r="P132" i="8"/>
  <c r="BI131" i="8"/>
  <c r="BH131" i="8"/>
  <c r="BG131" i="8"/>
  <c r="BF131" i="8"/>
  <c r="T131" i="8"/>
  <c r="R131" i="8"/>
  <c r="P131" i="8"/>
  <c r="BI130" i="8"/>
  <c r="BH130" i="8"/>
  <c r="BG130" i="8"/>
  <c r="BF130" i="8"/>
  <c r="T130" i="8"/>
  <c r="R130" i="8"/>
  <c r="P130" i="8"/>
  <c r="BI129" i="8"/>
  <c r="BH129" i="8"/>
  <c r="BG129" i="8"/>
  <c r="BF129" i="8"/>
  <c r="T129" i="8"/>
  <c r="R129" i="8"/>
  <c r="P129" i="8"/>
  <c r="BI128" i="8"/>
  <c r="BH128" i="8"/>
  <c r="BG128" i="8"/>
  <c r="BF128" i="8"/>
  <c r="T128" i="8"/>
  <c r="R128" i="8"/>
  <c r="P128" i="8"/>
  <c r="BI126" i="8"/>
  <c r="BH126" i="8"/>
  <c r="BG126" i="8"/>
  <c r="BF126" i="8"/>
  <c r="T126" i="8"/>
  <c r="R126" i="8"/>
  <c r="P126" i="8"/>
  <c r="BI125" i="8"/>
  <c r="BH125" i="8"/>
  <c r="BG125" i="8"/>
  <c r="BF125" i="8"/>
  <c r="T125" i="8"/>
  <c r="R125" i="8"/>
  <c r="P125" i="8"/>
  <c r="BI124" i="8"/>
  <c r="BH124" i="8"/>
  <c r="BG124" i="8"/>
  <c r="BF124" i="8"/>
  <c r="T124" i="8"/>
  <c r="R124" i="8"/>
  <c r="P124" i="8"/>
  <c r="BI123" i="8"/>
  <c r="BH123" i="8"/>
  <c r="BG123" i="8"/>
  <c r="BF123" i="8"/>
  <c r="T123" i="8"/>
  <c r="R123" i="8"/>
  <c r="P123" i="8"/>
  <c r="BI122" i="8"/>
  <c r="BH122" i="8"/>
  <c r="BG122" i="8"/>
  <c r="BF122" i="8"/>
  <c r="T122" i="8"/>
  <c r="R122" i="8"/>
  <c r="P122" i="8"/>
  <c r="J116" i="8"/>
  <c r="J115" i="8"/>
  <c r="F115" i="8"/>
  <c r="F113" i="8"/>
  <c r="E111" i="8"/>
  <c r="J92" i="8"/>
  <c r="J91" i="8"/>
  <c r="F91" i="8"/>
  <c r="F89" i="8"/>
  <c r="E87" i="8"/>
  <c r="J18" i="8"/>
  <c r="E18" i="8"/>
  <c r="F116" i="8" s="1"/>
  <c r="J17" i="8"/>
  <c r="J12" i="8"/>
  <c r="J113" i="8" s="1"/>
  <c r="E7" i="8"/>
  <c r="E85" i="8"/>
  <c r="J37" i="7"/>
  <c r="J36" i="7"/>
  <c r="AY100" i="1" s="1"/>
  <c r="J35" i="7"/>
  <c r="AX100" i="1" s="1"/>
  <c r="BI358" i="7"/>
  <c r="BH358" i="7"/>
  <c r="BG358" i="7"/>
  <c r="BF358" i="7"/>
  <c r="T358" i="7"/>
  <c r="T357" i="7"/>
  <c r="R358" i="7"/>
  <c r="R357" i="7" s="1"/>
  <c r="P358" i="7"/>
  <c r="P357" i="7"/>
  <c r="BI355" i="7"/>
  <c r="BH355" i="7"/>
  <c r="BG355" i="7"/>
  <c r="BF355" i="7"/>
  <c r="T355" i="7"/>
  <c r="R355" i="7"/>
  <c r="P355" i="7"/>
  <c r="BI353" i="7"/>
  <c r="BH353" i="7"/>
  <c r="BG353" i="7"/>
  <c r="BF353" i="7"/>
  <c r="T353" i="7"/>
  <c r="R353" i="7"/>
  <c r="P353" i="7"/>
  <c r="BI351" i="7"/>
  <c r="BH351" i="7"/>
  <c r="BG351" i="7"/>
  <c r="BF351" i="7"/>
  <c r="T351" i="7"/>
  <c r="R351" i="7"/>
  <c r="P351" i="7"/>
  <c r="BI349" i="7"/>
  <c r="BH349" i="7"/>
  <c r="BG349" i="7"/>
  <c r="BF349" i="7"/>
  <c r="T349" i="7"/>
  <c r="R349" i="7"/>
  <c r="P349" i="7"/>
  <c r="BI348" i="7"/>
  <c r="BH348" i="7"/>
  <c r="BG348" i="7"/>
  <c r="BF348" i="7"/>
  <c r="T348" i="7"/>
  <c r="R348" i="7"/>
  <c r="P348" i="7"/>
  <c r="BI346" i="7"/>
  <c r="BH346" i="7"/>
  <c r="BG346" i="7"/>
  <c r="BF346" i="7"/>
  <c r="T346" i="7"/>
  <c r="R346" i="7"/>
  <c r="P346" i="7"/>
  <c r="BI345" i="7"/>
  <c r="BH345" i="7"/>
  <c r="BG345" i="7"/>
  <c r="BF345" i="7"/>
  <c r="T345" i="7"/>
  <c r="R345" i="7"/>
  <c r="P345" i="7"/>
  <c r="BI343" i="7"/>
  <c r="BH343" i="7"/>
  <c r="BG343" i="7"/>
  <c r="BF343" i="7"/>
  <c r="T343" i="7"/>
  <c r="R343" i="7"/>
  <c r="P343" i="7"/>
  <c r="BI342" i="7"/>
  <c r="BH342" i="7"/>
  <c r="BG342" i="7"/>
  <c r="BF342" i="7"/>
  <c r="T342" i="7"/>
  <c r="R342" i="7"/>
  <c r="P342" i="7"/>
  <c r="BI340" i="7"/>
  <c r="BH340" i="7"/>
  <c r="BG340" i="7"/>
  <c r="BF340" i="7"/>
  <c r="T340" i="7"/>
  <c r="R340" i="7"/>
  <c r="P340" i="7"/>
  <c r="BI339" i="7"/>
  <c r="BH339" i="7"/>
  <c r="BG339" i="7"/>
  <c r="BF339" i="7"/>
  <c r="T339" i="7"/>
  <c r="R339" i="7"/>
  <c r="P339" i="7"/>
  <c r="BI338" i="7"/>
  <c r="BH338" i="7"/>
  <c r="BG338" i="7"/>
  <c r="BF338" i="7"/>
  <c r="T338" i="7"/>
  <c r="R338" i="7"/>
  <c r="P338" i="7"/>
  <c r="BI336" i="7"/>
  <c r="BH336" i="7"/>
  <c r="BG336" i="7"/>
  <c r="BF336" i="7"/>
  <c r="T336" i="7"/>
  <c r="R336" i="7"/>
  <c r="P336" i="7"/>
  <c r="BI335" i="7"/>
  <c r="BH335" i="7"/>
  <c r="BG335" i="7"/>
  <c r="BF335" i="7"/>
  <c r="T335" i="7"/>
  <c r="R335" i="7"/>
  <c r="P335" i="7"/>
  <c r="BI333" i="7"/>
  <c r="BH333" i="7"/>
  <c r="BG333" i="7"/>
  <c r="BF333" i="7"/>
  <c r="T333" i="7"/>
  <c r="R333" i="7"/>
  <c r="P333" i="7"/>
  <c r="BI331" i="7"/>
  <c r="BH331" i="7"/>
  <c r="BG331" i="7"/>
  <c r="BF331" i="7"/>
  <c r="T331" i="7"/>
  <c r="R331" i="7"/>
  <c r="P331" i="7"/>
  <c r="BI329" i="7"/>
  <c r="BH329" i="7"/>
  <c r="BG329" i="7"/>
  <c r="BF329" i="7"/>
  <c r="T329" i="7"/>
  <c r="R329" i="7"/>
  <c r="P329" i="7"/>
  <c r="BI327" i="7"/>
  <c r="BH327" i="7"/>
  <c r="BG327" i="7"/>
  <c r="BF327" i="7"/>
  <c r="T327" i="7"/>
  <c r="R327" i="7"/>
  <c r="P327" i="7"/>
  <c r="BI326" i="7"/>
  <c r="BH326" i="7"/>
  <c r="BG326" i="7"/>
  <c r="BF326" i="7"/>
  <c r="T326" i="7"/>
  <c r="R326" i="7"/>
  <c r="P326" i="7"/>
  <c r="BI324" i="7"/>
  <c r="BH324" i="7"/>
  <c r="BG324" i="7"/>
  <c r="BF324" i="7"/>
  <c r="T324" i="7"/>
  <c r="R324" i="7"/>
  <c r="P324" i="7"/>
  <c r="BI322" i="7"/>
  <c r="BH322" i="7"/>
  <c r="BG322" i="7"/>
  <c r="BF322" i="7"/>
  <c r="T322" i="7"/>
  <c r="R322" i="7"/>
  <c r="P322" i="7"/>
  <c r="BI320" i="7"/>
  <c r="BH320" i="7"/>
  <c r="BG320" i="7"/>
  <c r="BF320" i="7"/>
  <c r="T320" i="7"/>
  <c r="R320" i="7"/>
  <c r="P320" i="7"/>
  <c r="BI319" i="7"/>
  <c r="BH319" i="7"/>
  <c r="BG319" i="7"/>
  <c r="BF319" i="7"/>
  <c r="T319" i="7"/>
  <c r="R319" i="7"/>
  <c r="P319" i="7"/>
  <c r="BI316" i="7"/>
  <c r="BH316" i="7"/>
  <c r="BG316" i="7"/>
  <c r="BF316" i="7"/>
  <c r="T316" i="7"/>
  <c r="R316" i="7"/>
  <c r="P316" i="7"/>
  <c r="BI314" i="7"/>
  <c r="BH314" i="7"/>
  <c r="BG314" i="7"/>
  <c r="BF314" i="7"/>
  <c r="T314" i="7"/>
  <c r="R314" i="7"/>
  <c r="P314" i="7"/>
  <c r="BI312" i="7"/>
  <c r="BH312" i="7"/>
  <c r="BG312" i="7"/>
  <c r="BF312" i="7"/>
  <c r="T312" i="7"/>
  <c r="R312" i="7"/>
  <c r="P312" i="7"/>
  <c r="BI310" i="7"/>
  <c r="BH310" i="7"/>
  <c r="BG310" i="7"/>
  <c r="BF310" i="7"/>
  <c r="T310" i="7"/>
  <c r="R310" i="7"/>
  <c r="P310" i="7"/>
  <c r="BI308" i="7"/>
  <c r="BH308" i="7"/>
  <c r="BG308" i="7"/>
  <c r="BF308" i="7"/>
  <c r="T308" i="7"/>
  <c r="R308" i="7"/>
  <c r="P308" i="7"/>
  <c r="BI306" i="7"/>
  <c r="BH306" i="7"/>
  <c r="BG306" i="7"/>
  <c r="BF306" i="7"/>
  <c r="T306" i="7"/>
  <c r="R306" i="7"/>
  <c r="P306" i="7"/>
  <c r="BI304" i="7"/>
  <c r="BH304" i="7"/>
  <c r="BG304" i="7"/>
  <c r="BF304" i="7"/>
  <c r="T304" i="7"/>
  <c r="R304" i="7"/>
  <c r="P304" i="7"/>
  <c r="BI302" i="7"/>
  <c r="BH302" i="7"/>
  <c r="BG302" i="7"/>
  <c r="BF302" i="7"/>
  <c r="T302" i="7"/>
  <c r="R302" i="7"/>
  <c r="P302" i="7"/>
  <c r="BI299" i="7"/>
  <c r="BH299" i="7"/>
  <c r="BG299" i="7"/>
  <c r="BF299" i="7"/>
  <c r="T299" i="7"/>
  <c r="R299" i="7"/>
  <c r="P299" i="7"/>
  <c r="BI297" i="7"/>
  <c r="BH297" i="7"/>
  <c r="BG297" i="7"/>
  <c r="BF297" i="7"/>
  <c r="T297" i="7"/>
  <c r="R297" i="7"/>
  <c r="P297" i="7"/>
  <c r="BI295" i="7"/>
  <c r="BH295" i="7"/>
  <c r="BG295" i="7"/>
  <c r="BF295" i="7"/>
  <c r="T295" i="7"/>
  <c r="R295" i="7"/>
  <c r="P295" i="7"/>
  <c r="BI292" i="7"/>
  <c r="BH292" i="7"/>
  <c r="BG292" i="7"/>
  <c r="BF292" i="7"/>
  <c r="T292" i="7"/>
  <c r="R292" i="7"/>
  <c r="P292" i="7"/>
  <c r="BI290" i="7"/>
  <c r="BH290" i="7"/>
  <c r="BG290" i="7"/>
  <c r="BF290" i="7"/>
  <c r="T290" i="7"/>
  <c r="R290" i="7"/>
  <c r="P290" i="7"/>
  <c r="BI289" i="7"/>
  <c r="BH289" i="7"/>
  <c r="BG289" i="7"/>
  <c r="BF289" i="7"/>
  <c r="T289" i="7"/>
  <c r="R289" i="7"/>
  <c r="P289" i="7"/>
  <c r="BI286" i="7"/>
  <c r="BH286" i="7"/>
  <c r="BG286" i="7"/>
  <c r="BF286" i="7"/>
  <c r="T286" i="7"/>
  <c r="R286" i="7"/>
  <c r="P286" i="7"/>
  <c r="BI284" i="7"/>
  <c r="BH284" i="7"/>
  <c r="BG284" i="7"/>
  <c r="BF284" i="7"/>
  <c r="T284" i="7"/>
  <c r="R284" i="7"/>
  <c r="P284" i="7"/>
  <c r="BI282" i="7"/>
  <c r="BH282" i="7"/>
  <c r="BG282" i="7"/>
  <c r="BF282" i="7"/>
  <c r="T282" i="7"/>
  <c r="R282" i="7"/>
  <c r="P282" i="7"/>
  <c r="BI280" i="7"/>
  <c r="BH280" i="7"/>
  <c r="BG280" i="7"/>
  <c r="BF280" i="7"/>
  <c r="T280" i="7"/>
  <c r="R280" i="7"/>
  <c r="P280" i="7"/>
  <c r="BI279" i="7"/>
  <c r="BH279" i="7"/>
  <c r="BG279" i="7"/>
  <c r="BF279" i="7"/>
  <c r="T279" i="7"/>
  <c r="R279" i="7"/>
  <c r="P279" i="7"/>
  <c r="BI277" i="7"/>
  <c r="BH277" i="7"/>
  <c r="BG277" i="7"/>
  <c r="BF277" i="7"/>
  <c r="T277" i="7"/>
  <c r="R277" i="7"/>
  <c r="P277" i="7"/>
  <c r="BI275" i="7"/>
  <c r="BH275" i="7"/>
  <c r="BG275" i="7"/>
  <c r="BF275" i="7"/>
  <c r="T275" i="7"/>
  <c r="R275" i="7"/>
  <c r="P275" i="7"/>
  <c r="BI273" i="7"/>
  <c r="BH273" i="7"/>
  <c r="BG273" i="7"/>
  <c r="BF273" i="7"/>
  <c r="T273" i="7"/>
  <c r="R273" i="7"/>
  <c r="P273" i="7"/>
  <c r="BI271" i="7"/>
  <c r="BH271" i="7"/>
  <c r="BG271" i="7"/>
  <c r="BF271" i="7"/>
  <c r="T271" i="7"/>
  <c r="R271" i="7"/>
  <c r="P271" i="7"/>
  <c r="BI269" i="7"/>
  <c r="BH269" i="7"/>
  <c r="BG269" i="7"/>
  <c r="BF269" i="7"/>
  <c r="T269" i="7"/>
  <c r="R269" i="7"/>
  <c r="P269" i="7"/>
  <c r="BI267" i="7"/>
  <c r="BH267" i="7"/>
  <c r="BG267" i="7"/>
  <c r="BF267" i="7"/>
  <c r="T267" i="7"/>
  <c r="R267" i="7"/>
  <c r="P267" i="7"/>
  <c r="BI265" i="7"/>
  <c r="BH265" i="7"/>
  <c r="BG265" i="7"/>
  <c r="BF265" i="7"/>
  <c r="T265" i="7"/>
  <c r="R265" i="7"/>
  <c r="P265" i="7"/>
  <c r="BI264" i="7"/>
  <c r="BH264" i="7"/>
  <c r="BG264" i="7"/>
  <c r="BF264" i="7"/>
  <c r="T264" i="7"/>
  <c r="R264" i="7"/>
  <c r="P264" i="7"/>
  <c r="BI262" i="7"/>
  <c r="BH262" i="7"/>
  <c r="BG262" i="7"/>
  <c r="BF262" i="7"/>
  <c r="T262" i="7"/>
  <c r="R262" i="7"/>
  <c r="P262" i="7"/>
  <c r="BI260" i="7"/>
  <c r="BH260" i="7"/>
  <c r="BG260" i="7"/>
  <c r="BF260" i="7"/>
  <c r="T260" i="7"/>
  <c r="R260" i="7"/>
  <c r="P260" i="7"/>
  <c r="BI258" i="7"/>
  <c r="BH258" i="7"/>
  <c r="BG258" i="7"/>
  <c r="BF258" i="7"/>
  <c r="T258" i="7"/>
  <c r="R258" i="7"/>
  <c r="P258" i="7"/>
  <c r="BI256" i="7"/>
  <c r="BH256" i="7"/>
  <c r="BG256" i="7"/>
  <c r="BF256" i="7"/>
  <c r="T256" i="7"/>
  <c r="R256" i="7"/>
  <c r="P256" i="7"/>
  <c r="BI255" i="7"/>
  <c r="BH255" i="7"/>
  <c r="BG255" i="7"/>
  <c r="BF255" i="7"/>
  <c r="T255" i="7"/>
  <c r="R255" i="7"/>
  <c r="P255" i="7"/>
  <c r="BI254" i="7"/>
  <c r="BH254" i="7"/>
  <c r="BG254" i="7"/>
  <c r="BF254" i="7"/>
  <c r="T254" i="7"/>
  <c r="R254" i="7"/>
  <c r="P254" i="7"/>
  <c r="BI252" i="7"/>
  <c r="BH252" i="7"/>
  <c r="BG252" i="7"/>
  <c r="BF252" i="7"/>
  <c r="T252" i="7"/>
  <c r="R252" i="7"/>
  <c r="P252" i="7"/>
  <c r="BI251" i="7"/>
  <c r="BH251" i="7"/>
  <c r="BG251" i="7"/>
  <c r="BF251" i="7"/>
  <c r="T251" i="7"/>
  <c r="R251" i="7"/>
  <c r="P251" i="7"/>
  <c r="BI249" i="7"/>
  <c r="BH249" i="7"/>
  <c r="BG249" i="7"/>
  <c r="BF249" i="7"/>
  <c r="T249" i="7"/>
  <c r="R249" i="7"/>
  <c r="P249" i="7"/>
  <c r="BI248" i="7"/>
  <c r="BH248" i="7"/>
  <c r="BG248" i="7"/>
  <c r="BF248" i="7"/>
  <c r="T248" i="7"/>
  <c r="R248" i="7"/>
  <c r="P248" i="7"/>
  <c r="BI246" i="7"/>
  <c r="BH246" i="7"/>
  <c r="BG246" i="7"/>
  <c r="BF246" i="7"/>
  <c r="T246" i="7"/>
  <c r="R246" i="7"/>
  <c r="P246" i="7"/>
  <c r="BI244" i="7"/>
  <c r="BH244" i="7"/>
  <c r="BG244" i="7"/>
  <c r="BF244" i="7"/>
  <c r="T244" i="7"/>
  <c r="R244" i="7"/>
  <c r="P244" i="7"/>
  <c r="BI243" i="7"/>
  <c r="BH243" i="7"/>
  <c r="BG243" i="7"/>
  <c r="BF243" i="7"/>
  <c r="T243" i="7"/>
  <c r="R243" i="7"/>
  <c r="P243" i="7"/>
  <c r="BI241" i="7"/>
  <c r="BH241" i="7"/>
  <c r="BG241" i="7"/>
  <c r="BF241" i="7"/>
  <c r="T241" i="7"/>
  <c r="R241" i="7"/>
  <c r="P241" i="7"/>
  <c r="BI240" i="7"/>
  <c r="BH240" i="7"/>
  <c r="BG240" i="7"/>
  <c r="BF240" i="7"/>
  <c r="T240" i="7"/>
  <c r="R240" i="7"/>
  <c r="P240" i="7"/>
  <c r="BI238" i="7"/>
  <c r="BH238" i="7"/>
  <c r="BG238" i="7"/>
  <c r="BF238" i="7"/>
  <c r="T238" i="7"/>
  <c r="R238" i="7"/>
  <c r="P238" i="7"/>
  <c r="BI236" i="7"/>
  <c r="BH236" i="7"/>
  <c r="BG236" i="7"/>
  <c r="BF236" i="7"/>
  <c r="T236" i="7"/>
  <c r="R236" i="7"/>
  <c r="P236" i="7"/>
  <c r="BI234" i="7"/>
  <c r="BH234" i="7"/>
  <c r="BG234" i="7"/>
  <c r="BF234" i="7"/>
  <c r="T234" i="7"/>
  <c r="R234" i="7"/>
  <c r="P234" i="7"/>
  <c r="BI232" i="7"/>
  <c r="BH232" i="7"/>
  <c r="BG232" i="7"/>
  <c r="BF232" i="7"/>
  <c r="T232" i="7"/>
  <c r="R232" i="7"/>
  <c r="P232" i="7"/>
  <c r="BI228" i="7"/>
  <c r="BH228" i="7"/>
  <c r="BG228" i="7"/>
  <c r="BF228" i="7"/>
  <c r="T228" i="7"/>
  <c r="T227" i="7"/>
  <c r="R228" i="7"/>
  <c r="R227" i="7" s="1"/>
  <c r="P228" i="7"/>
  <c r="P227" i="7"/>
  <c r="BI224" i="7"/>
  <c r="BH224" i="7"/>
  <c r="BG224" i="7"/>
  <c r="BF224" i="7"/>
  <c r="T224" i="7"/>
  <c r="R224" i="7"/>
  <c r="P224" i="7"/>
  <c r="BI221" i="7"/>
  <c r="BH221" i="7"/>
  <c r="BG221" i="7"/>
  <c r="BF221" i="7"/>
  <c r="T221" i="7"/>
  <c r="R221" i="7"/>
  <c r="P221" i="7"/>
  <c r="BI219" i="7"/>
  <c r="BH219" i="7"/>
  <c r="BG219" i="7"/>
  <c r="BF219" i="7"/>
  <c r="T219" i="7"/>
  <c r="R219" i="7"/>
  <c r="P219" i="7"/>
  <c r="BI217" i="7"/>
  <c r="BH217" i="7"/>
  <c r="BG217" i="7"/>
  <c r="BF217" i="7"/>
  <c r="T217" i="7"/>
  <c r="R217" i="7"/>
  <c r="P217" i="7"/>
  <c r="BI215" i="7"/>
  <c r="BH215" i="7"/>
  <c r="BG215" i="7"/>
  <c r="BF215" i="7"/>
  <c r="T215" i="7"/>
  <c r="R215" i="7"/>
  <c r="P215" i="7"/>
  <c r="BI209" i="7"/>
  <c r="BH209" i="7"/>
  <c r="BG209" i="7"/>
  <c r="BF209" i="7"/>
  <c r="T209" i="7"/>
  <c r="R209" i="7"/>
  <c r="P209" i="7"/>
  <c r="BI206" i="7"/>
  <c r="BH206" i="7"/>
  <c r="BG206" i="7"/>
  <c r="BF206" i="7"/>
  <c r="T206" i="7"/>
  <c r="R206" i="7"/>
  <c r="P206" i="7"/>
  <c r="BI205" i="7"/>
  <c r="BH205" i="7"/>
  <c r="BG205" i="7"/>
  <c r="BF205" i="7"/>
  <c r="T205" i="7"/>
  <c r="R205" i="7"/>
  <c r="P205" i="7"/>
  <c r="BI199" i="7"/>
  <c r="BH199" i="7"/>
  <c r="BG199" i="7"/>
  <c r="BF199" i="7"/>
  <c r="T199" i="7"/>
  <c r="R199" i="7"/>
  <c r="P199" i="7"/>
  <c r="BI196" i="7"/>
  <c r="BH196" i="7"/>
  <c r="BG196" i="7"/>
  <c r="BF196" i="7"/>
  <c r="T196" i="7"/>
  <c r="R196" i="7"/>
  <c r="P196" i="7"/>
  <c r="BI194" i="7"/>
  <c r="BH194" i="7"/>
  <c r="BG194" i="7"/>
  <c r="BF194" i="7"/>
  <c r="T194" i="7"/>
  <c r="R194" i="7"/>
  <c r="P194" i="7"/>
  <c r="BI192" i="7"/>
  <c r="BH192" i="7"/>
  <c r="BG192" i="7"/>
  <c r="BF192" i="7"/>
  <c r="T192" i="7"/>
  <c r="R192" i="7"/>
  <c r="P192" i="7"/>
  <c r="BI188" i="7"/>
  <c r="BH188" i="7"/>
  <c r="BG188" i="7"/>
  <c r="BF188" i="7"/>
  <c r="T188" i="7"/>
  <c r="R188" i="7"/>
  <c r="P188" i="7"/>
  <c r="BI186" i="7"/>
  <c r="BH186" i="7"/>
  <c r="BG186" i="7"/>
  <c r="BF186" i="7"/>
  <c r="T186" i="7"/>
  <c r="R186" i="7"/>
  <c r="P186" i="7"/>
  <c r="BI184" i="7"/>
  <c r="BH184" i="7"/>
  <c r="BG184" i="7"/>
  <c r="BF184" i="7"/>
  <c r="T184" i="7"/>
  <c r="R184" i="7"/>
  <c r="P184" i="7"/>
  <c r="BI180" i="7"/>
  <c r="BH180" i="7"/>
  <c r="BG180" i="7"/>
  <c r="BF180" i="7"/>
  <c r="T180" i="7"/>
  <c r="R180" i="7"/>
  <c r="P180" i="7"/>
  <c r="BI176" i="7"/>
  <c r="BH176" i="7"/>
  <c r="BG176" i="7"/>
  <c r="BF176" i="7"/>
  <c r="T176" i="7"/>
  <c r="R176" i="7"/>
  <c r="P176" i="7"/>
  <c r="BI174" i="7"/>
  <c r="BH174" i="7"/>
  <c r="BG174" i="7"/>
  <c r="BF174" i="7"/>
  <c r="T174" i="7"/>
  <c r="R174" i="7"/>
  <c r="P174" i="7"/>
  <c r="BI172" i="7"/>
  <c r="BH172" i="7"/>
  <c r="BG172" i="7"/>
  <c r="BF172" i="7"/>
  <c r="T172" i="7"/>
  <c r="R172" i="7"/>
  <c r="P172" i="7"/>
  <c r="BI168" i="7"/>
  <c r="BH168" i="7"/>
  <c r="BG168" i="7"/>
  <c r="BF168" i="7"/>
  <c r="T168" i="7"/>
  <c r="R168" i="7"/>
  <c r="P168" i="7"/>
  <c r="BI164" i="7"/>
  <c r="BH164" i="7"/>
  <c r="BG164" i="7"/>
  <c r="BF164" i="7"/>
  <c r="T164" i="7"/>
  <c r="R164" i="7"/>
  <c r="P164" i="7"/>
  <c r="BI162" i="7"/>
  <c r="BH162" i="7"/>
  <c r="BG162" i="7"/>
  <c r="BF162" i="7"/>
  <c r="T162" i="7"/>
  <c r="R162" i="7"/>
  <c r="P162" i="7"/>
  <c r="BI155" i="7"/>
  <c r="BH155" i="7"/>
  <c r="BG155" i="7"/>
  <c r="BF155" i="7"/>
  <c r="T155" i="7"/>
  <c r="R155" i="7"/>
  <c r="P155" i="7"/>
  <c r="BI148" i="7"/>
  <c r="BH148" i="7"/>
  <c r="BG148" i="7"/>
  <c r="BF148" i="7"/>
  <c r="T148" i="7"/>
  <c r="R148" i="7"/>
  <c r="P148" i="7"/>
  <c r="BI146" i="7"/>
  <c r="BH146" i="7"/>
  <c r="BG146" i="7"/>
  <c r="BF146" i="7"/>
  <c r="T146" i="7"/>
  <c r="R146" i="7"/>
  <c r="P146" i="7"/>
  <c r="BI144" i="7"/>
  <c r="BH144" i="7"/>
  <c r="BG144" i="7"/>
  <c r="BF144" i="7"/>
  <c r="T144" i="7"/>
  <c r="R144" i="7"/>
  <c r="P144" i="7"/>
  <c r="BI142" i="7"/>
  <c r="BH142" i="7"/>
  <c r="BG142" i="7"/>
  <c r="BF142" i="7"/>
  <c r="T142" i="7"/>
  <c r="R142" i="7"/>
  <c r="P142" i="7"/>
  <c r="BI140" i="7"/>
  <c r="BH140" i="7"/>
  <c r="BG140" i="7"/>
  <c r="BF140" i="7"/>
  <c r="T140" i="7"/>
  <c r="R140" i="7"/>
  <c r="P140" i="7"/>
  <c r="BI139" i="7"/>
  <c r="BH139" i="7"/>
  <c r="BG139" i="7"/>
  <c r="BF139" i="7"/>
  <c r="T139" i="7"/>
  <c r="R139" i="7"/>
  <c r="P139" i="7"/>
  <c r="BI138" i="7"/>
  <c r="BH138" i="7"/>
  <c r="BG138" i="7"/>
  <c r="BF138" i="7"/>
  <c r="T138" i="7"/>
  <c r="R138" i="7"/>
  <c r="P138" i="7"/>
  <c r="BI136" i="7"/>
  <c r="BH136" i="7"/>
  <c r="BG136" i="7"/>
  <c r="BF136" i="7"/>
  <c r="T136" i="7"/>
  <c r="R136" i="7"/>
  <c r="P136" i="7"/>
  <c r="BI134" i="7"/>
  <c r="BH134" i="7"/>
  <c r="BG134" i="7"/>
  <c r="BF134" i="7"/>
  <c r="T134" i="7"/>
  <c r="R134" i="7"/>
  <c r="P134" i="7"/>
  <c r="BI132" i="7"/>
  <c r="BH132" i="7"/>
  <c r="BG132" i="7"/>
  <c r="BF132" i="7"/>
  <c r="T132" i="7"/>
  <c r="R132" i="7"/>
  <c r="P132" i="7"/>
  <c r="BI130" i="7"/>
  <c r="BH130" i="7"/>
  <c r="BG130" i="7"/>
  <c r="BF130" i="7"/>
  <c r="T130" i="7"/>
  <c r="R130" i="7"/>
  <c r="P130" i="7"/>
  <c r="J124" i="7"/>
  <c r="J123" i="7"/>
  <c r="F123" i="7"/>
  <c r="F121" i="7"/>
  <c r="E119" i="7"/>
  <c r="J92" i="7"/>
  <c r="J91" i="7"/>
  <c r="F91" i="7"/>
  <c r="F89" i="7"/>
  <c r="E87" i="7"/>
  <c r="J18" i="7"/>
  <c r="E18" i="7"/>
  <c r="F92" i="7" s="1"/>
  <c r="J17" i="7"/>
  <c r="J12" i="7"/>
  <c r="J89" i="7" s="1"/>
  <c r="E7" i="7"/>
  <c r="E117" i="7"/>
  <c r="J37" i="6"/>
  <c r="J36" i="6"/>
  <c r="AY99" i="1" s="1"/>
  <c r="J35" i="6"/>
  <c r="AX99" i="1" s="1"/>
  <c r="BI190" i="6"/>
  <c r="BH190" i="6"/>
  <c r="BG190" i="6"/>
  <c r="BF190" i="6"/>
  <c r="T190" i="6"/>
  <c r="T189" i="6"/>
  <c r="R190" i="6"/>
  <c r="R189" i="6" s="1"/>
  <c r="P190" i="6"/>
  <c r="P189" i="6"/>
  <c r="BI186" i="6"/>
  <c r="BH186" i="6"/>
  <c r="BG186" i="6"/>
  <c r="BF186" i="6"/>
  <c r="T186" i="6"/>
  <c r="R186" i="6"/>
  <c r="P186" i="6"/>
  <c r="BI185" i="6"/>
  <c r="BH185" i="6"/>
  <c r="BG185" i="6"/>
  <c r="BF185" i="6"/>
  <c r="T185" i="6"/>
  <c r="R185" i="6"/>
  <c r="P185" i="6"/>
  <c r="BI184" i="6"/>
  <c r="BH184" i="6"/>
  <c r="BG184" i="6"/>
  <c r="BF184" i="6"/>
  <c r="T184" i="6"/>
  <c r="R184" i="6"/>
  <c r="P184" i="6"/>
  <c r="BI183" i="6"/>
  <c r="BH183" i="6"/>
  <c r="BG183" i="6"/>
  <c r="BF183" i="6"/>
  <c r="T183" i="6"/>
  <c r="R183" i="6"/>
  <c r="P183" i="6"/>
  <c r="BI182" i="6"/>
  <c r="BH182" i="6"/>
  <c r="BG182" i="6"/>
  <c r="BF182" i="6"/>
  <c r="T182" i="6"/>
  <c r="R182" i="6"/>
  <c r="P182" i="6"/>
  <c r="BI181" i="6"/>
  <c r="BH181" i="6"/>
  <c r="BG181" i="6"/>
  <c r="BF181" i="6"/>
  <c r="T181" i="6"/>
  <c r="R181" i="6"/>
  <c r="P181" i="6"/>
  <c r="BI180" i="6"/>
  <c r="BH180" i="6"/>
  <c r="BG180" i="6"/>
  <c r="BF180" i="6"/>
  <c r="T180" i="6"/>
  <c r="R180" i="6"/>
  <c r="P180" i="6"/>
  <c r="BI179" i="6"/>
  <c r="BH179" i="6"/>
  <c r="BG179" i="6"/>
  <c r="BF179" i="6"/>
  <c r="T179" i="6"/>
  <c r="R179" i="6"/>
  <c r="P179" i="6"/>
  <c r="BI178" i="6"/>
  <c r="BH178" i="6"/>
  <c r="BG178" i="6"/>
  <c r="BF178" i="6"/>
  <c r="T178" i="6"/>
  <c r="R178" i="6"/>
  <c r="P178" i="6"/>
  <c r="BI177" i="6"/>
  <c r="BH177" i="6"/>
  <c r="BG177" i="6"/>
  <c r="BF177" i="6"/>
  <c r="T177" i="6"/>
  <c r="R177" i="6"/>
  <c r="P177" i="6"/>
  <c r="BI176" i="6"/>
  <c r="BH176" i="6"/>
  <c r="BG176" i="6"/>
  <c r="BF176" i="6"/>
  <c r="T176" i="6"/>
  <c r="R176" i="6"/>
  <c r="P176" i="6"/>
  <c r="BI175" i="6"/>
  <c r="BH175" i="6"/>
  <c r="BG175" i="6"/>
  <c r="BF175" i="6"/>
  <c r="T175" i="6"/>
  <c r="R175" i="6"/>
  <c r="P175" i="6"/>
  <c r="BI174" i="6"/>
  <c r="BH174" i="6"/>
  <c r="BG174" i="6"/>
  <c r="BF174" i="6"/>
  <c r="T174" i="6"/>
  <c r="R174" i="6"/>
  <c r="P174" i="6"/>
  <c r="BI173" i="6"/>
  <c r="BH173" i="6"/>
  <c r="BG173" i="6"/>
  <c r="BF173" i="6"/>
  <c r="T173" i="6"/>
  <c r="R173" i="6"/>
  <c r="P173" i="6"/>
  <c r="BI172" i="6"/>
  <c r="BH172" i="6"/>
  <c r="BG172" i="6"/>
  <c r="BF172" i="6"/>
  <c r="T172" i="6"/>
  <c r="R172" i="6"/>
  <c r="P172" i="6"/>
  <c r="BI171" i="6"/>
  <c r="BH171" i="6"/>
  <c r="BG171" i="6"/>
  <c r="BF171" i="6"/>
  <c r="T171" i="6"/>
  <c r="R171" i="6"/>
  <c r="P171" i="6"/>
  <c r="BI170" i="6"/>
  <c r="BH170" i="6"/>
  <c r="BG170" i="6"/>
  <c r="BF170" i="6"/>
  <c r="T170" i="6"/>
  <c r="R170" i="6"/>
  <c r="P170" i="6"/>
  <c r="BI169" i="6"/>
  <c r="BH169" i="6"/>
  <c r="BG169" i="6"/>
  <c r="BF169" i="6"/>
  <c r="T169" i="6"/>
  <c r="R169" i="6"/>
  <c r="P169" i="6"/>
  <c r="BI168" i="6"/>
  <c r="BH168" i="6"/>
  <c r="BG168" i="6"/>
  <c r="BF168" i="6"/>
  <c r="T168" i="6"/>
  <c r="R168" i="6"/>
  <c r="P168" i="6"/>
  <c r="BI167" i="6"/>
  <c r="BH167" i="6"/>
  <c r="BG167" i="6"/>
  <c r="BF167" i="6"/>
  <c r="T167" i="6"/>
  <c r="R167" i="6"/>
  <c r="P167" i="6"/>
  <c r="BI166" i="6"/>
  <c r="BH166" i="6"/>
  <c r="BG166" i="6"/>
  <c r="BF166" i="6"/>
  <c r="T166" i="6"/>
  <c r="R166" i="6"/>
  <c r="P166" i="6"/>
  <c r="BI165" i="6"/>
  <c r="BH165" i="6"/>
  <c r="BG165" i="6"/>
  <c r="BF165" i="6"/>
  <c r="T165" i="6"/>
  <c r="R165" i="6"/>
  <c r="P165" i="6"/>
  <c r="BI158" i="6"/>
  <c r="BH158" i="6"/>
  <c r="BG158" i="6"/>
  <c r="BF158" i="6"/>
  <c r="T158" i="6"/>
  <c r="T157" i="6" s="1"/>
  <c r="R158" i="6"/>
  <c r="R157" i="6" s="1"/>
  <c r="P158" i="6"/>
  <c r="P157" i="6" s="1"/>
  <c r="BI154" i="6"/>
  <c r="BH154" i="6"/>
  <c r="BG154" i="6"/>
  <c r="BF154" i="6"/>
  <c r="T154" i="6"/>
  <c r="R154" i="6"/>
  <c r="P154" i="6"/>
  <c r="BI148" i="6"/>
  <c r="BH148" i="6"/>
  <c r="BG148" i="6"/>
  <c r="BF148" i="6"/>
  <c r="T148" i="6"/>
  <c r="R148" i="6"/>
  <c r="P148" i="6"/>
  <c r="BI145" i="6"/>
  <c r="BH145" i="6"/>
  <c r="BG145" i="6"/>
  <c r="BF145" i="6"/>
  <c r="T145" i="6"/>
  <c r="R145" i="6"/>
  <c r="P145" i="6"/>
  <c r="BI144" i="6"/>
  <c r="BH144" i="6"/>
  <c r="BG144" i="6"/>
  <c r="BF144" i="6"/>
  <c r="T144" i="6"/>
  <c r="R144" i="6"/>
  <c r="P144" i="6"/>
  <c r="BI141" i="6"/>
  <c r="BH141" i="6"/>
  <c r="BG141" i="6"/>
  <c r="BF141" i="6"/>
  <c r="T141" i="6"/>
  <c r="R141" i="6"/>
  <c r="P141" i="6"/>
  <c r="BI140" i="6"/>
  <c r="BH140" i="6"/>
  <c r="BG140" i="6"/>
  <c r="BF140" i="6"/>
  <c r="T140" i="6"/>
  <c r="R140" i="6"/>
  <c r="P140" i="6"/>
  <c r="BI137" i="6"/>
  <c r="BH137" i="6"/>
  <c r="BG137" i="6"/>
  <c r="BF137" i="6"/>
  <c r="T137" i="6"/>
  <c r="R137" i="6"/>
  <c r="P137" i="6"/>
  <c r="BI136" i="6"/>
  <c r="BH136" i="6"/>
  <c r="BG136" i="6"/>
  <c r="BF136" i="6"/>
  <c r="T136" i="6"/>
  <c r="R136" i="6"/>
  <c r="P136" i="6"/>
  <c r="BI128" i="6"/>
  <c r="BH128" i="6"/>
  <c r="BG128" i="6"/>
  <c r="BF128" i="6"/>
  <c r="T128" i="6"/>
  <c r="R128" i="6"/>
  <c r="P128" i="6"/>
  <c r="BI124" i="6"/>
  <c r="BH124" i="6"/>
  <c r="BG124" i="6"/>
  <c r="BF124" i="6"/>
  <c r="T124" i="6"/>
  <c r="R124" i="6"/>
  <c r="P124" i="6"/>
  <c r="F117" i="6"/>
  <c r="F115" i="6"/>
  <c r="E113" i="6"/>
  <c r="F91" i="6"/>
  <c r="F89" i="6"/>
  <c r="E87" i="6"/>
  <c r="J24" i="6"/>
  <c r="E24" i="6"/>
  <c r="J118" i="6" s="1"/>
  <c r="J23" i="6"/>
  <c r="J21" i="6"/>
  <c r="E21" i="6"/>
  <c r="J117" i="6" s="1"/>
  <c r="J20" i="6"/>
  <c r="J18" i="6"/>
  <c r="E18" i="6"/>
  <c r="F92" i="6" s="1"/>
  <c r="J17" i="6"/>
  <c r="J12" i="6"/>
  <c r="J89" i="6" s="1"/>
  <c r="E7" i="6"/>
  <c r="E85" i="6"/>
  <c r="J37" i="5"/>
  <c r="J36" i="5"/>
  <c r="AY98" i="1" s="1"/>
  <c r="J35" i="5"/>
  <c r="AX98" i="1"/>
  <c r="BI473" i="5"/>
  <c r="BH473" i="5"/>
  <c r="BG473" i="5"/>
  <c r="BF473" i="5"/>
  <c r="T473" i="5"/>
  <c r="T472" i="5" s="1"/>
  <c r="R473" i="5"/>
  <c r="R472" i="5"/>
  <c r="P473" i="5"/>
  <c r="P472" i="5" s="1"/>
  <c r="BI469" i="5"/>
  <c r="BH469" i="5"/>
  <c r="BG469" i="5"/>
  <c r="BF469" i="5"/>
  <c r="T469" i="5"/>
  <c r="R469" i="5"/>
  <c r="P469" i="5"/>
  <c r="BI467" i="5"/>
  <c r="BH467" i="5"/>
  <c r="BG467" i="5"/>
  <c r="BF467" i="5"/>
  <c r="T467" i="5"/>
  <c r="R467" i="5"/>
  <c r="P467" i="5"/>
  <c r="BI466" i="5"/>
  <c r="BH466" i="5"/>
  <c r="BG466" i="5"/>
  <c r="BF466" i="5"/>
  <c r="T466" i="5"/>
  <c r="R466" i="5"/>
  <c r="P466" i="5"/>
  <c r="BI464" i="5"/>
  <c r="BH464" i="5"/>
  <c r="BG464" i="5"/>
  <c r="BF464" i="5"/>
  <c r="T464" i="5"/>
  <c r="R464" i="5"/>
  <c r="P464" i="5"/>
  <c r="BI462" i="5"/>
  <c r="BH462" i="5"/>
  <c r="BG462" i="5"/>
  <c r="BF462" i="5"/>
  <c r="T462" i="5"/>
  <c r="R462" i="5"/>
  <c r="P462" i="5"/>
  <c r="BI455" i="5"/>
  <c r="BH455" i="5"/>
  <c r="BG455" i="5"/>
  <c r="BF455" i="5"/>
  <c r="T455" i="5"/>
  <c r="R455" i="5"/>
  <c r="P455" i="5"/>
  <c r="BI454" i="5"/>
  <c r="BH454" i="5"/>
  <c r="BG454" i="5"/>
  <c r="BF454" i="5"/>
  <c r="T454" i="5"/>
  <c r="R454" i="5"/>
  <c r="P454" i="5"/>
  <c r="BI453" i="5"/>
  <c r="BH453" i="5"/>
  <c r="BG453" i="5"/>
  <c r="BF453" i="5"/>
  <c r="T453" i="5"/>
  <c r="R453" i="5"/>
  <c r="P453" i="5"/>
  <c r="BI449" i="5"/>
  <c r="BH449" i="5"/>
  <c r="BG449" i="5"/>
  <c r="BF449" i="5"/>
  <c r="T449" i="5"/>
  <c r="R449" i="5"/>
  <c r="P449" i="5"/>
  <c r="BI445" i="5"/>
  <c r="BH445" i="5"/>
  <c r="BG445" i="5"/>
  <c r="BF445" i="5"/>
  <c r="T445" i="5"/>
  <c r="R445" i="5"/>
  <c r="P445" i="5"/>
  <c r="BI441" i="5"/>
  <c r="BH441" i="5"/>
  <c r="BG441" i="5"/>
  <c r="BF441" i="5"/>
  <c r="T441" i="5"/>
  <c r="R441" i="5"/>
  <c r="P441" i="5"/>
  <c r="BI435" i="5"/>
  <c r="BH435" i="5"/>
  <c r="BG435" i="5"/>
  <c r="BF435" i="5"/>
  <c r="T435" i="5"/>
  <c r="R435" i="5"/>
  <c r="P435" i="5"/>
  <c r="BI431" i="5"/>
  <c r="BH431" i="5"/>
  <c r="BG431" i="5"/>
  <c r="BF431" i="5"/>
  <c r="T431" i="5"/>
  <c r="R431" i="5"/>
  <c r="P431" i="5"/>
  <c r="BI427" i="5"/>
  <c r="BH427" i="5"/>
  <c r="BG427" i="5"/>
  <c r="BF427" i="5"/>
  <c r="T427" i="5"/>
  <c r="R427" i="5"/>
  <c r="P427" i="5"/>
  <c r="BI423" i="5"/>
  <c r="BH423" i="5"/>
  <c r="BG423" i="5"/>
  <c r="BF423" i="5"/>
  <c r="T423" i="5"/>
  <c r="R423" i="5"/>
  <c r="P423" i="5"/>
  <c r="BI419" i="5"/>
  <c r="BH419" i="5"/>
  <c r="BG419" i="5"/>
  <c r="BF419" i="5"/>
  <c r="T419" i="5"/>
  <c r="R419" i="5"/>
  <c r="P419" i="5"/>
  <c r="BI415" i="5"/>
  <c r="BH415" i="5"/>
  <c r="BG415" i="5"/>
  <c r="BF415" i="5"/>
  <c r="T415" i="5"/>
  <c r="R415" i="5"/>
  <c r="P415" i="5"/>
  <c r="BI411" i="5"/>
  <c r="BH411" i="5"/>
  <c r="BG411" i="5"/>
  <c r="BF411" i="5"/>
  <c r="T411" i="5"/>
  <c r="R411" i="5"/>
  <c r="P411" i="5"/>
  <c r="BI407" i="5"/>
  <c r="BH407" i="5"/>
  <c r="BG407" i="5"/>
  <c r="BF407" i="5"/>
  <c r="T407" i="5"/>
  <c r="R407" i="5"/>
  <c r="P407" i="5"/>
  <c r="BI403" i="5"/>
  <c r="BH403" i="5"/>
  <c r="BG403" i="5"/>
  <c r="BF403" i="5"/>
  <c r="T403" i="5"/>
  <c r="R403" i="5"/>
  <c r="P403" i="5"/>
  <c r="BI399" i="5"/>
  <c r="BH399" i="5"/>
  <c r="BG399" i="5"/>
  <c r="BF399" i="5"/>
  <c r="T399" i="5"/>
  <c r="R399" i="5"/>
  <c r="P399" i="5"/>
  <c r="BI394" i="5"/>
  <c r="BH394" i="5"/>
  <c r="BG394" i="5"/>
  <c r="BF394" i="5"/>
  <c r="T394" i="5"/>
  <c r="R394" i="5"/>
  <c r="P394" i="5"/>
  <c r="BI391" i="5"/>
  <c r="BH391" i="5"/>
  <c r="BG391" i="5"/>
  <c r="BF391" i="5"/>
  <c r="T391" i="5"/>
  <c r="R391" i="5"/>
  <c r="P391" i="5"/>
  <c r="BI388" i="5"/>
  <c r="BH388" i="5"/>
  <c r="BG388" i="5"/>
  <c r="BF388" i="5"/>
  <c r="T388" i="5"/>
  <c r="R388" i="5"/>
  <c r="P388" i="5"/>
  <c r="BI385" i="5"/>
  <c r="BH385" i="5"/>
  <c r="BG385" i="5"/>
  <c r="BF385" i="5"/>
  <c r="T385" i="5"/>
  <c r="R385" i="5"/>
  <c r="P385" i="5"/>
  <c r="BI382" i="5"/>
  <c r="BH382" i="5"/>
  <c r="BG382" i="5"/>
  <c r="BF382" i="5"/>
  <c r="T382" i="5"/>
  <c r="R382" i="5"/>
  <c r="P382" i="5"/>
  <c r="BI379" i="5"/>
  <c r="BH379" i="5"/>
  <c r="BG379" i="5"/>
  <c r="BF379" i="5"/>
  <c r="T379" i="5"/>
  <c r="R379" i="5"/>
  <c r="P379" i="5"/>
  <c r="BI376" i="5"/>
  <c r="BH376" i="5"/>
  <c r="BG376" i="5"/>
  <c r="BF376" i="5"/>
  <c r="T376" i="5"/>
  <c r="R376" i="5"/>
  <c r="P376" i="5"/>
  <c r="BI372" i="5"/>
  <c r="BH372" i="5"/>
  <c r="BG372" i="5"/>
  <c r="BF372" i="5"/>
  <c r="T372" i="5"/>
  <c r="R372" i="5"/>
  <c r="P372" i="5"/>
  <c r="BI369" i="5"/>
  <c r="BH369" i="5"/>
  <c r="BG369" i="5"/>
  <c r="BF369" i="5"/>
  <c r="T369" i="5"/>
  <c r="R369" i="5"/>
  <c r="P369" i="5"/>
  <c r="BI366" i="5"/>
  <c r="BH366" i="5"/>
  <c r="BG366" i="5"/>
  <c r="BF366" i="5"/>
  <c r="T366" i="5"/>
  <c r="R366" i="5"/>
  <c r="P366" i="5"/>
  <c r="BI363" i="5"/>
  <c r="BH363" i="5"/>
  <c r="BG363" i="5"/>
  <c r="BF363" i="5"/>
  <c r="T363" i="5"/>
  <c r="R363" i="5"/>
  <c r="P363" i="5"/>
  <c r="BI359" i="5"/>
  <c r="BH359" i="5"/>
  <c r="BG359" i="5"/>
  <c r="BF359" i="5"/>
  <c r="T359" i="5"/>
  <c r="R359" i="5"/>
  <c r="P359" i="5"/>
  <c r="BI356" i="5"/>
  <c r="BH356" i="5"/>
  <c r="BG356" i="5"/>
  <c r="BF356" i="5"/>
  <c r="T356" i="5"/>
  <c r="R356" i="5"/>
  <c r="P356" i="5"/>
  <c r="BI352" i="5"/>
  <c r="BH352" i="5"/>
  <c r="BG352" i="5"/>
  <c r="BF352" i="5"/>
  <c r="T352" i="5"/>
  <c r="R352" i="5"/>
  <c r="P352" i="5"/>
  <c r="BI349" i="5"/>
  <c r="BH349" i="5"/>
  <c r="BG349" i="5"/>
  <c r="BF349" i="5"/>
  <c r="T349" i="5"/>
  <c r="R349" i="5"/>
  <c r="P349" i="5"/>
  <c r="BI342" i="5"/>
  <c r="BH342" i="5"/>
  <c r="BG342" i="5"/>
  <c r="BF342" i="5"/>
  <c r="T342" i="5"/>
  <c r="R342" i="5"/>
  <c r="P342" i="5"/>
  <c r="BI336" i="5"/>
  <c r="BH336" i="5"/>
  <c r="BG336" i="5"/>
  <c r="BF336" i="5"/>
  <c r="T336" i="5"/>
  <c r="R336" i="5"/>
  <c r="P336" i="5"/>
  <c r="BI333" i="5"/>
  <c r="BH333" i="5"/>
  <c r="BG333" i="5"/>
  <c r="BF333" i="5"/>
  <c r="T333" i="5"/>
  <c r="R333" i="5"/>
  <c r="P333" i="5"/>
  <c r="BI327" i="5"/>
  <c r="BH327" i="5"/>
  <c r="BG327" i="5"/>
  <c r="BF327" i="5"/>
  <c r="T327" i="5"/>
  <c r="R327" i="5"/>
  <c r="P327" i="5"/>
  <c r="BI323" i="5"/>
  <c r="BH323" i="5"/>
  <c r="BG323" i="5"/>
  <c r="BF323" i="5"/>
  <c r="T323" i="5"/>
  <c r="R323" i="5"/>
  <c r="P323" i="5"/>
  <c r="BI317" i="5"/>
  <c r="BH317" i="5"/>
  <c r="BG317" i="5"/>
  <c r="BF317" i="5"/>
  <c r="T317" i="5"/>
  <c r="T316" i="5"/>
  <c r="R317" i="5"/>
  <c r="R316" i="5" s="1"/>
  <c r="P317" i="5"/>
  <c r="P316" i="5"/>
  <c r="BI313" i="5"/>
  <c r="BH313" i="5"/>
  <c r="BG313" i="5"/>
  <c r="BF313" i="5"/>
  <c r="T313" i="5"/>
  <c r="R313" i="5"/>
  <c r="P313" i="5"/>
  <c r="BI309" i="5"/>
  <c r="BH309" i="5"/>
  <c r="BG309" i="5"/>
  <c r="BF309" i="5"/>
  <c r="T309" i="5"/>
  <c r="R309" i="5"/>
  <c r="P309" i="5"/>
  <c r="BI302" i="5"/>
  <c r="BH302" i="5"/>
  <c r="BG302" i="5"/>
  <c r="BF302" i="5"/>
  <c r="T302" i="5"/>
  <c r="R302" i="5"/>
  <c r="P302" i="5"/>
  <c r="BI295" i="5"/>
  <c r="BH295" i="5"/>
  <c r="BG295" i="5"/>
  <c r="BF295" i="5"/>
  <c r="T295" i="5"/>
  <c r="R295" i="5"/>
  <c r="P295" i="5"/>
  <c r="BI286" i="5"/>
  <c r="BH286" i="5"/>
  <c r="BG286" i="5"/>
  <c r="BF286" i="5"/>
  <c r="T286" i="5"/>
  <c r="R286" i="5"/>
  <c r="P286" i="5"/>
  <c r="BI283" i="5"/>
  <c r="BH283" i="5"/>
  <c r="BG283" i="5"/>
  <c r="BF283" i="5"/>
  <c r="T283" i="5"/>
  <c r="R283" i="5"/>
  <c r="P283" i="5"/>
  <c r="BI282" i="5"/>
  <c r="BH282" i="5"/>
  <c r="BG282" i="5"/>
  <c r="BF282" i="5"/>
  <c r="T282" i="5"/>
  <c r="R282" i="5"/>
  <c r="P282" i="5"/>
  <c r="BI280" i="5"/>
  <c r="BH280" i="5"/>
  <c r="BG280" i="5"/>
  <c r="BF280" i="5"/>
  <c r="T280" i="5"/>
  <c r="R280" i="5"/>
  <c r="P280" i="5"/>
  <c r="BI278" i="5"/>
  <c r="BH278" i="5"/>
  <c r="BG278" i="5"/>
  <c r="BF278" i="5"/>
  <c r="T278" i="5"/>
  <c r="R278" i="5"/>
  <c r="P278" i="5"/>
  <c r="BI275" i="5"/>
  <c r="BH275" i="5"/>
  <c r="BG275" i="5"/>
  <c r="BF275" i="5"/>
  <c r="T275" i="5"/>
  <c r="R275" i="5"/>
  <c r="P275" i="5"/>
  <c r="BI270" i="5"/>
  <c r="BH270" i="5"/>
  <c r="BG270" i="5"/>
  <c r="BF270" i="5"/>
  <c r="T270" i="5"/>
  <c r="R270" i="5"/>
  <c r="P270" i="5"/>
  <c r="BI266" i="5"/>
  <c r="BH266" i="5"/>
  <c r="BG266" i="5"/>
  <c r="BF266" i="5"/>
  <c r="T266" i="5"/>
  <c r="R266" i="5"/>
  <c r="P266" i="5"/>
  <c r="BI263" i="5"/>
  <c r="BH263" i="5"/>
  <c r="BG263" i="5"/>
  <c r="BF263" i="5"/>
  <c r="T263" i="5"/>
  <c r="R263" i="5"/>
  <c r="P263" i="5"/>
  <c r="BI262" i="5"/>
  <c r="BH262" i="5"/>
  <c r="BG262" i="5"/>
  <c r="BF262" i="5"/>
  <c r="T262" i="5"/>
  <c r="R262" i="5"/>
  <c r="P262" i="5"/>
  <c r="BI259" i="5"/>
  <c r="BH259" i="5"/>
  <c r="BG259" i="5"/>
  <c r="BF259" i="5"/>
  <c r="T259" i="5"/>
  <c r="R259" i="5"/>
  <c r="P259" i="5"/>
  <c r="BI250" i="5"/>
  <c r="BH250" i="5"/>
  <c r="BG250" i="5"/>
  <c r="BF250" i="5"/>
  <c r="T250" i="5"/>
  <c r="R250" i="5"/>
  <c r="P250" i="5"/>
  <c r="BI243" i="5"/>
  <c r="BH243" i="5"/>
  <c r="BG243" i="5"/>
  <c r="BF243" i="5"/>
  <c r="T243" i="5"/>
  <c r="R243" i="5"/>
  <c r="P243" i="5"/>
  <c r="BI242" i="5"/>
  <c r="BH242" i="5"/>
  <c r="BG242" i="5"/>
  <c r="BF242" i="5"/>
  <c r="T242" i="5"/>
  <c r="R242" i="5"/>
  <c r="P242" i="5"/>
  <c r="BI239" i="5"/>
  <c r="BH239" i="5"/>
  <c r="BG239" i="5"/>
  <c r="BF239" i="5"/>
  <c r="T239" i="5"/>
  <c r="R239" i="5"/>
  <c r="P239" i="5"/>
  <c r="BI233" i="5"/>
  <c r="BH233" i="5"/>
  <c r="BG233" i="5"/>
  <c r="BF233" i="5"/>
  <c r="T233" i="5"/>
  <c r="R233" i="5"/>
  <c r="P233" i="5"/>
  <c r="BI229" i="5"/>
  <c r="BH229" i="5"/>
  <c r="BG229" i="5"/>
  <c r="BF229" i="5"/>
  <c r="T229" i="5"/>
  <c r="R229" i="5"/>
  <c r="P229" i="5"/>
  <c r="BI223" i="5"/>
  <c r="BH223" i="5"/>
  <c r="BG223" i="5"/>
  <c r="BF223" i="5"/>
  <c r="T223" i="5"/>
  <c r="R223" i="5"/>
  <c r="P223" i="5"/>
  <c r="BI219" i="5"/>
  <c r="BH219" i="5"/>
  <c r="BG219" i="5"/>
  <c r="BF219" i="5"/>
  <c r="T219" i="5"/>
  <c r="R219" i="5"/>
  <c r="P219" i="5"/>
  <c r="BI218" i="5"/>
  <c r="BH218" i="5"/>
  <c r="BG218" i="5"/>
  <c r="BF218" i="5"/>
  <c r="T218" i="5"/>
  <c r="R218" i="5"/>
  <c r="P218" i="5"/>
  <c r="BI204" i="5"/>
  <c r="BH204" i="5"/>
  <c r="BG204" i="5"/>
  <c r="BF204" i="5"/>
  <c r="T204" i="5"/>
  <c r="R204" i="5"/>
  <c r="P204" i="5"/>
  <c r="BI200" i="5"/>
  <c r="BH200" i="5"/>
  <c r="BG200" i="5"/>
  <c r="BF200" i="5"/>
  <c r="T200" i="5"/>
  <c r="R200" i="5"/>
  <c r="P200" i="5"/>
  <c r="BI184" i="5"/>
  <c r="BH184" i="5"/>
  <c r="BG184" i="5"/>
  <c r="BF184" i="5"/>
  <c r="T184" i="5"/>
  <c r="R184" i="5"/>
  <c r="P184" i="5"/>
  <c r="BI180" i="5"/>
  <c r="BH180" i="5"/>
  <c r="BG180" i="5"/>
  <c r="BF180" i="5"/>
  <c r="T180" i="5"/>
  <c r="R180" i="5"/>
  <c r="P180" i="5"/>
  <c r="BI166" i="5"/>
  <c r="BH166" i="5"/>
  <c r="BG166" i="5"/>
  <c r="BF166" i="5"/>
  <c r="T166" i="5"/>
  <c r="R166" i="5"/>
  <c r="P166" i="5"/>
  <c r="BI165" i="5"/>
  <c r="BH165" i="5"/>
  <c r="BG165" i="5"/>
  <c r="BF165" i="5"/>
  <c r="T165" i="5"/>
  <c r="R165" i="5"/>
  <c r="P165" i="5"/>
  <c r="BI164" i="5"/>
  <c r="BH164" i="5"/>
  <c r="BG164" i="5"/>
  <c r="BF164" i="5"/>
  <c r="T164" i="5"/>
  <c r="R164" i="5"/>
  <c r="P164" i="5"/>
  <c r="BI163" i="5"/>
  <c r="BH163" i="5"/>
  <c r="BG163" i="5"/>
  <c r="BF163" i="5"/>
  <c r="T163" i="5"/>
  <c r="R163" i="5"/>
  <c r="P163" i="5"/>
  <c r="BI156" i="5"/>
  <c r="BH156" i="5"/>
  <c r="BG156" i="5"/>
  <c r="BF156" i="5"/>
  <c r="T156" i="5"/>
  <c r="R156" i="5"/>
  <c r="P156" i="5"/>
  <c r="BI155" i="5"/>
  <c r="BH155" i="5"/>
  <c r="BG155" i="5"/>
  <c r="BF155" i="5"/>
  <c r="T155" i="5"/>
  <c r="R155" i="5"/>
  <c r="P155" i="5"/>
  <c r="BI154" i="5"/>
  <c r="BH154" i="5"/>
  <c r="BG154" i="5"/>
  <c r="BF154" i="5"/>
  <c r="T154" i="5"/>
  <c r="R154" i="5"/>
  <c r="P154" i="5"/>
  <c r="BI148" i="5"/>
  <c r="BH148" i="5"/>
  <c r="BG148" i="5"/>
  <c r="BF148" i="5"/>
  <c r="T148" i="5"/>
  <c r="R148" i="5"/>
  <c r="P148" i="5"/>
  <c r="BI142" i="5"/>
  <c r="BH142" i="5"/>
  <c r="BG142" i="5"/>
  <c r="BF142" i="5"/>
  <c r="T142" i="5"/>
  <c r="R142" i="5"/>
  <c r="P142" i="5"/>
  <c r="BI139" i="5"/>
  <c r="BH139" i="5"/>
  <c r="BG139" i="5"/>
  <c r="BF139" i="5"/>
  <c r="T139" i="5"/>
  <c r="R139" i="5"/>
  <c r="P139" i="5"/>
  <c r="BI137" i="5"/>
  <c r="BH137" i="5"/>
  <c r="BG137" i="5"/>
  <c r="BF137" i="5"/>
  <c r="T137" i="5"/>
  <c r="R137" i="5"/>
  <c r="P137" i="5"/>
  <c r="BI136" i="5"/>
  <c r="BH136" i="5"/>
  <c r="BG136" i="5"/>
  <c r="BF136" i="5"/>
  <c r="T136" i="5"/>
  <c r="R136" i="5"/>
  <c r="P136" i="5"/>
  <c r="BI135" i="5"/>
  <c r="BH135" i="5"/>
  <c r="BG135" i="5"/>
  <c r="BF135" i="5"/>
  <c r="T135" i="5"/>
  <c r="R135" i="5"/>
  <c r="P135" i="5"/>
  <c r="BI133" i="5"/>
  <c r="BH133" i="5"/>
  <c r="BG133" i="5"/>
  <c r="BF133" i="5"/>
  <c r="T133" i="5"/>
  <c r="R133" i="5"/>
  <c r="P133" i="5"/>
  <c r="BI131" i="5"/>
  <c r="BH131" i="5"/>
  <c r="BG131" i="5"/>
  <c r="BF131" i="5"/>
  <c r="T131" i="5"/>
  <c r="R131" i="5"/>
  <c r="P131" i="5"/>
  <c r="BI127" i="5"/>
  <c r="BH127" i="5"/>
  <c r="BG127" i="5"/>
  <c r="BF127" i="5"/>
  <c r="T127" i="5"/>
  <c r="T126" i="5" s="1"/>
  <c r="R127" i="5"/>
  <c r="R126" i="5"/>
  <c r="P127" i="5"/>
  <c r="P126" i="5"/>
  <c r="F121" i="5"/>
  <c r="F119" i="5"/>
  <c r="E117" i="5"/>
  <c r="F91" i="5"/>
  <c r="F89" i="5"/>
  <c r="E87" i="5"/>
  <c r="J24" i="5"/>
  <c r="E24" i="5"/>
  <c r="J122" i="5" s="1"/>
  <c r="J23" i="5"/>
  <c r="J21" i="5"/>
  <c r="E21" i="5"/>
  <c r="J91" i="5" s="1"/>
  <c r="J20" i="5"/>
  <c r="J18" i="5"/>
  <c r="E18" i="5"/>
  <c r="F92" i="5" s="1"/>
  <c r="J17" i="5"/>
  <c r="J12" i="5"/>
  <c r="J119" i="5" s="1"/>
  <c r="E7" i="5"/>
  <c r="E115" i="5"/>
  <c r="J37" i="4"/>
  <c r="J36" i="4"/>
  <c r="AY97" i="1" s="1"/>
  <c r="J35" i="4"/>
  <c r="AX97" i="1" s="1"/>
  <c r="BI385" i="4"/>
  <c r="BH385" i="4"/>
  <c r="BG385" i="4"/>
  <c r="BF385" i="4"/>
  <c r="T385" i="4"/>
  <c r="R385" i="4"/>
  <c r="P385" i="4"/>
  <c r="BI382" i="4"/>
  <c r="BH382" i="4"/>
  <c r="BG382" i="4"/>
  <c r="BF382" i="4"/>
  <c r="T382" i="4"/>
  <c r="R382" i="4"/>
  <c r="P382" i="4"/>
  <c r="BI378" i="4"/>
  <c r="BH378" i="4"/>
  <c r="BG378" i="4"/>
  <c r="BF378" i="4"/>
  <c r="T378" i="4"/>
  <c r="R378" i="4"/>
  <c r="P378" i="4"/>
  <c r="BI375" i="4"/>
  <c r="BH375" i="4"/>
  <c r="BG375" i="4"/>
  <c r="BF375" i="4"/>
  <c r="T375" i="4"/>
  <c r="R375" i="4"/>
  <c r="P375" i="4"/>
  <c r="BI371" i="4"/>
  <c r="BH371" i="4"/>
  <c r="BG371" i="4"/>
  <c r="BF371" i="4"/>
  <c r="T371" i="4"/>
  <c r="R371" i="4"/>
  <c r="P371" i="4"/>
  <c r="BI367" i="4"/>
  <c r="BH367" i="4"/>
  <c r="BG367" i="4"/>
  <c r="BF367" i="4"/>
  <c r="T367" i="4"/>
  <c r="R367" i="4"/>
  <c r="P367" i="4"/>
  <c r="BI365" i="4"/>
  <c r="BH365" i="4"/>
  <c r="BG365" i="4"/>
  <c r="BF365" i="4"/>
  <c r="T365" i="4"/>
  <c r="R365" i="4"/>
  <c r="P365" i="4"/>
  <c r="BI363" i="4"/>
  <c r="BH363" i="4"/>
  <c r="BG363" i="4"/>
  <c r="BF363" i="4"/>
  <c r="T363" i="4"/>
  <c r="R363" i="4"/>
  <c r="P363" i="4"/>
  <c r="BI359" i="4"/>
  <c r="BH359" i="4"/>
  <c r="BG359" i="4"/>
  <c r="BF359" i="4"/>
  <c r="T359" i="4"/>
  <c r="R359" i="4"/>
  <c r="P359" i="4"/>
  <c r="BI355" i="4"/>
  <c r="BH355" i="4"/>
  <c r="BG355" i="4"/>
  <c r="BF355" i="4"/>
  <c r="T355" i="4"/>
  <c r="R355" i="4"/>
  <c r="P355" i="4"/>
  <c r="BI351" i="4"/>
  <c r="BH351" i="4"/>
  <c r="BG351" i="4"/>
  <c r="BF351" i="4"/>
  <c r="T351" i="4"/>
  <c r="R351" i="4"/>
  <c r="P351" i="4"/>
  <c r="BI348" i="4"/>
  <c r="BH348" i="4"/>
  <c r="BG348" i="4"/>
  <c r="BF348" i="4"/>
  <c r="T348" i="4"/>
  <c r="R348" i="4"/>
  <c r="P348" i="4"/>
  <c r="BI347" i="4"/>
  <c r="BH347" i="4"/>
  <c r="BG347" i="4"/>
  <c r="BF347" i="4"/>
  <c r="T347" i="4"/>
  <c r="R347" i="4"/>
  <c r="P347" i="4"/>
  <c r="BI344" i="4"/>
  <c r="BH344" i="4"/>
  <c r="BG344" i="4"/>
  <c r="BF344" i="4"/>
  <c r="T344" i="4"/>
  <c r="R344" i="4"/>
  <c r="P344" i="4"/>
  <c r="BI336" i="4"/>
  <c r="BH336" i="4"/>
  <c r="BG336" i="4"/>
  <c r="BF336" i="4"/>
  <c r="T336" i="4"/>
  <c r="R336" i="4"/>
  <c r="R331" i="4" s="1"/>
  <c r="P336" i="4"/>
  <c r="BI332" i="4"/>
  <c r="BH332" i="4"/>
  <c r="BG332" i="4"/>
  <c r="BF332" i="4"/>
  <c r="T332" i="4"/>
  <c r="T331" i="4" s="1"/>
  <c r="R332" i="4"/>
  <c r="P332" i="4"/>
  <c r="P331" i="4" s="1"/>
  <c r="BI327" i="4"/>
  <c r="BH327" i="4"/>
  <c r="BG327" i="4"/>
  <c r="BF327" i="4"/>
  <c r="T327" i="4"/>
  <c r="R327" i="4"/>
  <c r="P327" i="4"/>
  <c r="BI324" i="4"/>
  <c r="BH324" i="4"/>
  <c r="BG324" i="4"/>
  <c r="BF324" i="4"/>
  <c r="T324" i="4"/>
  <c r="R324" i="4"/>
  <c r="P324" i="4"/>
  <c r="BI321" i="4"/>
  <c r="BH321" i="4"/>
  <c r="BG321" i="4"/>
  <c r="BF321" i="4"/>
  <c r="T321" i="4"/>
  <c r="R321" i="4"/>
  <c r="P321" i="4"/>
  <c r="BI320" i="4"/>
  <c r="BH320" i="4"/>
  <c r="BG320" i="4"/>
  <c r="BF320" i="4"/>
  <c r="T320" i="4"/>
  <c r="R320" i="4"/>
  <c r="P320" i="4"/>
  <c r="BI317" i="4"/>
  <c r="BH317" i="4"/>
  <c r="BG317" i="4"/>
  <c r="BF317" i="4"/>
  <c r="T317" i="4"/>
  <c r="R317" i="4"/>
  <c r="P317" i="4"/>
  <c r="BI314" i="4"/>
  <c r="BH314" i="4"/>
  <c r="BG314" i="4"/>
  <c r="BF314" i="4"/>
  <c r="T314" i="4"/>
  <c r="R314" i="4"/>
  <c r="P314" i="4"/>
  <c r="BI312" i="4"/>
  <c r="BH312" i="4"/>
  <c r="BG312" i="4"/>
  <c r="BF312" i="4"/>
  <c r="T312" i="4"/>
  <c r="R312" i="4"/>
  <c r="P312" i="4"/>
  <c r="BI309" i="4"/>
  <c r="BH309" i="4"/>
  <c r="BG309" i="4"/>
  <c r="BF309" i="4"/>
  <c r="T309" i="4"/>
  <c r="R309" i="4"/>
  <c r="P309" i="4"/>
  <c r="BI306" i="4"/>
  <c r="BH306" i="4"/>
  <c r="BG306" i="4"/>
  <c r="BF306" i="4"/>
  <c r="T306" i="4"/>
  <c r="R306" i="4"/>
  <c r="P306" i="4"/>
  <c r="BI303" i="4"/>
  <c r="BH303" i="4"/>
  <c r="BG303" i="4"/>
  <c r="BF303" i="4"/>
  <c r="T303" i="4"/>
  <c r="R303" i="4"/>
  <c r="P303" i="4"/>
  <c r="BI299" i="4"/>
  <c r="BH299" i="4"/>
  <c r="BG299" i="4"/>
  <c r="BF299" i="4"/>
  <c r="T299" i="4"/>
  <c r="T298" i="4"/>
  <c r="R299" i="4"/>
  <c r="R298" i="4"/>
  <c r="P299" i="4"/>
  <c r="P298" i="4"/>
  <c r="BI296" i="4"/>
  <c r="BH296" i="4"/>
  <c r="BG296" i="4"/>
  <c r="BF296" i="4"/>
  <c r="T296" i="4"/>
  <c r="R296" i="4"/>
  <c r="P296" i="4"/>
  <c r="BI294" i="4"/>
  <c r="BH294" i="4"/>
  <c r="BG294" i="4"/>
  <c r="BF294" i="4"/>
  <c r="T294" i="4"/>
  <c r="R294" i="4"/>
  <c r="P294" i="4"/>
  <c r="BI292" i="4"/>
  <c r="BH292" i="4"/>
  <c r="BG292" i="4"/>
  <c r="BF292" i="4"/>
  <c r="T292" i="4"/>
  <c r="R292" i="4"/>
  <c r="P292" i="4"/>
  <c r="BI290" i="4"/>
  <c r="BH290" i="4"/>
  <c r="BG290" i="4"/>
  <c r="BF290" i="4"/>
  <c r="T290" i="4"/>
  <c r="R290" i="4"/>
  <c r="P290" i="4"/>
  <c r="BI288" i="4"/>
  <c r="BH288" i="4"/>
  <c r="BG288" i="4"/>
  <c r="BF288" i="4"/>
  <c r="T288" i="4"/>
  <c r="R288" i="4"/>
  <c r="P288" i="4"/>
  <c r="BI286" i="4"/>
  <c r="BH286" i="4"/>
  <c r="BG286" i="4"/>
  <c r="BF286" i="4"/>
  <c r="T286" i="4"/>
  <c r="R286" i="4"/>
  <c r="P286" i="4"/>
  <c r="BI284" i="4"/>
  <c r="BH284" i="4"/>
  <c r="BG284" i="4"/>
  <c r="BF284" i="4"/>
  <c r="T284" i="4"/>
  <c r="R284" i="4"/>
  <c r="P284" i="4"/>
  <c r="BI280" i="4"/>
  <c r="BH280" i="4"/>
  <c r="BG280" i="4"/>
  <c r="BF280" i="4"/>
  <c r="T280" i="4"/>
  <c r="R280" i="4"/>
  <c r="P280" i="4"/>
  <c r="BI277" i="4"/>
  <c r="BH277" i="4"/>
  <c r="BG277" i="4"/>
  <c r="BF277" i="4"/>
  <c r="T277" i="4"/>
  <c r="R277" i="4"/>
  <c r="P277" i="4"/>
  <c r="BI274" i="4"/>
  <c r="BH274" i="4"/>
  <c r="BG274" i="4"/>
  <c r="BF274" i="4"/>
  <c r="T274" i="4"/>
  <c r="R274" i="4"/>
  <c r="P274" i="4"/>
  <c r="BI271" i="4"/>
  <c r="BH271" i="4"/>
  <c r="BG271" i="4"/>
  <c r="BF271" i="4"/>
  <c r="T271" i="4"/>
  <c r="R271" i="4"/>
  <c r="P271" i="4"/>
  <c r="BI268" i="4"/>
  <c r="BH268" i="4"/>
  <c r="BG268" i="4"/>
  <c r="BF268" i="4"/>
  <c r="T268" i="4"/>
  <c r="R268" i="4"/>
  <c r="P268" i="4"/>
  <c r="BI266" i="4"/>
  <c r="BH266" i="4"/>
  <c r="BG266" i="4"/>
  <c r="BF266" i="4"/>
  <c r="T266" i="4"/>
  <c r="R266" i="4"/>
  <c r="P266" i="4"/>
  <c r="BI264" i="4"/>
  <c r="BH264" i="4"/>
  <c r="BG264" i="4"/>
  <c r="BF264" i="4"/>
  <c r="T264" i="4"/>
  <c r="R264" i="4"/>
  <c r="P264" i="4"/>
  <c r="BI262" i="4"/>
  <c r="BH262" i="4"/>
  <c r="BG262" i="4"/>
  <c r="BF262" i="4"/>
  <c r="T262" i="4"/>
  <c r="R262" i="4"/>
  <c r="P262" i="4"/>
  <c r="BI260" i="4"/>
  <c r="BH260" i="4"/>
  <c r="BG260" i="4"/>
  <c r="BF260" i="4"/>
  <c r="T260" i="4"/>
  <c r="R260" i="4"/>
  <c r="P260" i="4"/>
  <c r="BI258" i="4"/>
  <c r="BH258" i="4"/>
  <c r="BG258" i="4"/>
  <c r="BF258" i="4"/>
  <c r="T258" i="4"/>
  <c r="R258" i="4"/>
  <c r="P258" i="4"/>
  <c r="BI255" i="4"/>
  <c r="BH255" i="4"/>
  <c r="BG255" i="4"/>
  <c r="BF255" i="4"/>
  <c r="T255" i="4"/>
  <c r="R255" i="4"/>
  <c r="P255" i="4"/>
  <c r="BI251" i="4"/>
  <c r="BH251" i="4"/>
  <c r="BG251" i="4"/>
  <c r="BF251" i="4"/>
  <c r="T251" i="4"/>
  <c r="R251" i="4"/>
  <c r="P251" i="4"/>
  <c r="BI248" i="4"/>
  <c r="BH248" i="4"/>
  <c r="BG248" i="4"/>
  <c r="BF248" i="4"/>
  <c r="T248" i="4"/>
  <c r="R248" i="4"/>
  <c r="P248" i="4"/>
  <c r="BI246" i="4"/>
  <c r="BH246" i="4"/>
  <c r="BG246" i="4"/>
  <c r="BF246" i="4"/>
  <c r="T246" i="4"/>
  <c r="R246" i="4"/>
  <c r="P246" i="4"/>
  <c r="BI244" i="4"/>
  <c r="BH244" i="4"/>
  <c r="BG244" i="4"/>
  <c r="BF244" i="4"/>
  <c r="T244" i="4"/>
  <c r="R244" i="4"/>
  <c r="P244" i="4"/>
  <c r="BI242" i="4"/>
  <c r="BH242" i="4"/>
  <c r="BG242" i="4"/>
  <c r="BF242" i="4"/>
  <c r="T242" i="4"/>
  <c r="R242" i="4"/>
  <c r="P242" i="4"/>
  <c r="BI240" i="4"/>
  <c r="BH240" i="4"/>
  <c r="BG240" i="4"/>
  <c r="BF240" i="4"/>
  <c r="T240" i="4"/>
  <c r="R240" i="4"/>
  <c r="P240" i="4"/>
  <c r="BI238" i="4"/>
  <c r="BH238" i="4"/>
  <c r="BG238" i="4"/>
  <c r="BF238" i="4"/>
  <c r="T238" i="4"/>
  <c r="R238" i="4"/>
  <c r="P238" i="4"/>
  <c r="BI236" i="4"/>
  <c r="BH236" i="4"/>
  <c r="BG236" i="4"/>
  <c r="BF236" i="4"/>
  <c r="T236" i="4"/>
  <c r="R236" i="4"/>
  <c r="P236" i="4"/>
  <c r="BI233" i="4"/>
  <c r="BH233" i="4"/>
  <c r="BG233" i="4"/>
  <c r="BF233" i="4"/>
  <c r="T233" i="4"/>
  <c r="R233" i="4"/>
  <c r="P233" i="4"/>
  <c r="BI231" i="4"/>
  <c r="BH231" i="4"/>
  <c r="BG231" i="4"/>
  <c r="BF231" i="4"/>
  <c r="T231" i="4"/>
  <c r="R231" i="4"/>
  <c r="P231" i="4"/>
  <c r="BI229" i="4"/>
  <c r="BH229" i="4"/>
  <c r="BG229" i="4"/>
  <c r="BF229" i="4"/>
  <c r="T229" i="4"/>
  <c r="R229" i="4"/>
  <c r="P229" i="4"/>
  <c r="BI227" i="4"/>
  <c r="BH227" i="4"/>
  <c r="BG227" i="4"/>
  <c r="BF227" i="4"/>
  <c r="T227" i="4"/>
  <c r="R227" i="4"/>
  <c r="P227" i="4"/>
  <c r="BI226" i="4"/>
  <c r="BH226" i="4"/>
  <c r="BG226" i="4"/>
  <c r="BF226" i="4"/>
  <c r="T226" i="4"/>
  <c r="R226" i="4"/>
  <c r="P226" i="4"/>
  <c r="BI224" i="4"/>
  <c r="BH224" i="4"/>
  <c r="BG224" i="4"/>
  <c r="BF224" i="4"/>
  <c r="T224" i="4"/>
  <c r="R224" i="4"/>
  <c r="P224" i="4"/>
  <c r="BI220" i="4"/>
  <c r="BH220" i="4"/>
  <c r="BG220" i="4"/>
  <c r="BF220" i="4"/>
  <c r="T220" i="4"/>
  <c r="R220" i="4"/>
  <c r="P220" i="4"/>
  <c r="BI217" i="4"/>
  <c r="BH217" i="4"/>
  <c r="BG217" i="4"/>
  <c r="BF217" i="4"/>
  <c r="T217" i="4"/>
  <c r="R217" i="4"/>
  <c r="P217" i="4"/>
  <c r="BI214" i="4"/>
  <c r="BH214" i="4"/>
  <c r="BG214" i="4"/>
  <c r="BF214" i="4"/>
  <c r="T214" i="4"/>
  <c r="R214" i="4"/>
  <c r="P214" i="4"/>
  <c r="BI211" i="4"/>
  <c r="BH211" i="4"/>
  <c r="BG211" i="4"/>
  <c r="BF211" i="4"/>
  <c r="T211" i="4"/>
  <c r="R211" i="4"/>
  <c r="P211" i="4"/>
  <c r="BI207" i="4"/>
  <c r="BH207" i="4"/>
  <c r="BG207" i="4"/>
  <c r="BF207" i="4"/>
  <c r="T207" i="4"/>
  <c r="R207" i="4"/>
  <c r="P207" i="4"/>
  <c r="BI203" i="4"/>
  <c r="BH203" i="4"/>
  <c r="BG203" i="4"/>
  <c r="BF203" i="4"/>
  <c r="T203" i="4"/>
  <c r="R203" i="4"/>
  <c r="P203" i="4"/>
  <c r="BI200" i="4"/>
  <c r="BH200" i="4"/>
  <c r="BG200" i="4"/>
  <c r="BF200" i="4"/>
  <c r="T200" i="4"/>
  <c r="R200" i="4"/>
  <c r="P200" i="4"/>
  <c r="BI197" i="4"/>
  <c r="BH197" i="4"/>
  <c r="BG197" i="4"/>
  <c r="BF197" i="4"/>
  <c r="T197" i="4"/>
  <c r="R197" i="4"/>
  <c r="P197" i="4"/>
  <c r="BI194" i="4"/>
  <c r="BH194" i="4"/>
  <c r="BG194" i="4"/>
  <c r="BF194" i="4"/>
  <c r="T194" i="4"/>
  <c r="R194" i="4"/>
  <c r="P194" i="4"/>
  <c r="BI191" i="4"/>
  <c r="BH191" i="4"/>
  <c r="BG191" i="4"/>
  <c r="BF191" i="4"/>
  <c r="T191" i="4"/>
  <c r="R191" i="4"/>
  <c r="P191" i="4"/>
  <c r="BI188" i="4"/>
  <c r="BH188" i="4"/>
  <c r="BG188" i="4"/>
  <c r="BF188" i="4"/>
  <c r="T188" i="4"/>
  <c r="R188" i="4"/>
  <c r="P188" i="4"/>
  <c r="BI185" i="4"/>
  <c r="BH185" i="4"/>
  <c r="BG185" i="4"/>
  <c r="BF185" i="4"/>
  <c r="T185" i="4"/>
  <c r="R185" i="4"/>
  <c r="P185" i="4"/>
  <c r="BI182" i="4"/>
  <c r="BH182" i="4"/>
  <c r="BG182" i="4"/>
  <c r="BF182" i="4"/>
  <c r="T182" i="4"/>
  <c r="R182" i="4"/>
  <c r="P182" i="4"/>
  <c r="BI177" i="4"/>
  <c r="BH177" i="4"/>
  <c r="BG177" i="4"/>
  <c r="BF177" i="4"/>
  <c r="T177" i="4"/>
  <c r="R177" i="4"/>
  <c r="P177" i="4"/>
  <c r="BI173" i="4"/>
  <c r="BH173" i="4"/>
  <c r="BG173" i="4"/>
  <c r="BF173" i="4"/>
  <c r="T173" i="4"/>
  <c r="R173" i="4"/>
  <c r="P173" i="4"/>
  <c r="BI166" i="4"/>
  <c r="BH166" i="4"/>
  <c r="BG166" i="4"/>
  <c r="BF166" i="4"/>
  <c r="T166" i="4"/>
  <c r="R166" i="4"/>
  <c r="P166" i="4"/>
  <c r="BI164" i="4"/>
  <c r="BH164" i="4"/>
  <c r="BG164" i="4"/>
  <c r="BF164" i="4"/>
  <c r="T164" i="4"/>
  <c r="R164" i="4"/>
  <c r="P164" i="4"/>
  <c r="BI160" i="4"/>
  <c r="BH160" i="4"/>
  <c r="BG160" i="4"/>
  <c r="BF160" i="4"/>
  <c r="T160" i="4"/>
  <c r="R160" i="4"/>
  <c r="P160" i="4"/>
  <c r="BI157" i="4"/>
  <c r="BH157" i="4"/>
  <c r="BG157" i="4"/>
  <c r="BF157" i="4"/>
  <c r="T157" i="4"/>
  <c r="R157" i="4"/>
  <c r="P157" i="4"/>
  <c r="BI154" i="4"/>
  <c r="BH154" i="4"/>
  <c r="BG154" i="4"/>
  <c r="BF154" i="4"/>
  <c r="T154" i="4"/>
  <c r="R154" i="4"/>
  <c r="P154" i="4"/>
  <c r="BI148" i="4"/>
  <c r="BH148" i="4"/>
  <c r="BG148" i="4"/>
  <c r="BF148" i="4"/>
  <c r="T148" i="4"/>
  <c r="R148" i="4"/>
  <c r="P148" i="4"/>
  <c r="BI145" i="4"/>
  <c r="BH145" i="4"/>
  <c r="BG145" i="4"/>
  <c r="BF145" i="4"/>
  <c r="T145" i="4"/>
  <c r="R145" i="4"/>
  <c r="P145" i="4"/>
  <c r="BI142" i="4"/>
  <c r="BH142" i="4"/>
  <c r="BG142" i="4"/>
  <c r="BF142" i="4"/>
  <c r="T142" i="4"/>
  <c r="R142" i="4"/>
  <c r="P142" i="4"/>
  <c r="BI139" i="4"/>
  <c r="BH139" i="4"/>
  <c r="BG139" i="4"/>
  <c r="BF139" i="4"/>
  <c r="T139" i="4"/>
  <c r="R139" i="4"/>
  <c r="P139" i="4"/>
  <c r="BI135" i="4"/>
  <c r="BH135" i="4"/>
  <c r="BG135" i="4"/>
  <c r="BF135" i="4"/>
  <c r="T135" i="4"/>
  <c r="R135" i="4"/>
  <c r="P135" i="4"/>
  <c r="BI132" i="4"/>
  <c r="BH132" i="4"/>
  <c r="BG132" i="4"/>
  <c r="BF132" i="4"/>
  <c r="T132" i="4"/>
  <c r="R132" i="4"/>
  <c r="P132" i="4"/>
  <c r="J126" i="4"/>
  <c r="F125" i="4"/>
  <c r="F123" i="4"/>
  <c r="E121" i="4"/>
  <c r="J92" i="4"/>
  <c r="F91" i="4"/>
  <c r="F89" i="4"/>
  <c r="E87" i="4"/>
  <c r="J21" i="4"/>
  <c r="E21" i="4"/>
  <c r="J91" i="4" s="1"/>
  <c r="J20" i="4"/>
  <c r="J18" i="4"/>
  <c r="E18" i="4"/>
  <c r="F92" i="4" s="1"/>
  <c r="J17" i="4"/>
  <c r="J12" i="4"/>
  <c r="J123" i="4"/>
  <c r="E7" i="4"/>
  <c r="E119" i="4" s="1"/>
  <c r="J37" i="3"/>
  <c r="J36" i="3"/>
  <c r="AY96" i="1" s="1"/>
  <c r="J35" i="3"/>
  <c r="AX96" i="1" s="1"/>
  <c r="BI380" i="3"/>
  <c r="BH380" i="3"/>
  <c r="BG380" i="3"/>
  <c r="BF380" i="3"/>
  <c r="T380" i="3"/>
  <c r="R380" i="3"/>
  <c r="P380" i="3"/>
  <c r="BI379" i="3"/>
  <c r="BH379" i="3"/>
  <c r="BG379" i="3"/>
  <c r="BF379" i="3"/>
  <c r="T379" i="3"/>
  <c r="R379" i="3"/>
  <c r="P379" i="3"/>
  <c r="BI376" i="3"/>
  <c r="BH376" i="3"/>
  <c r="BG376" i="3"/>
  <c r="BF376" i="3"/>
  <c r="T376" i="3"/>
  <c r="R376" i="3"/>
  <c r="P376" i="3"/>
  <c r="BI372" i="3"/>
  <c r="BH372" i="3"/>
  <c r="BG372" i="3"/>
  <c r="BF372" i="3"/>
  <c r="T372" i="3"/>
  <c r="R372" i="3"/>
  <c r="P372" i="3"/>
  <c r="BI369" i="3"/>
  <c r="BH369" i="3"/>
  <c r="BG369" i="3"/>
  <c r="BF369" i="3"/>
  <c r="T369" i="3"/>
  <c r="R369" i="3"/>
  <c r="P369" i="3"/>
  <c r="BI365" i="3"/>
  <c r="BH365" i="3"/>
  <c r="BG365" i="3"/>
  <c r="BF365" i="3"/>
  <c r="T365" i="3"/>
  <c r="R365" i="3"/>
  <c r="P365" i="3"/>
  <c r="BI361" i="3"/>
  <c r="BH361" i="3"/>
  <c r="BG361" i="3"/>
  <c r="BF361" i="3"/>
  <c r="T361" i="3"/>
  <c r="R361" i="3"/>
  <c r="P361" i="3"/>
  <c r="BI359" i="3"/>
  <c r="BH359" i="3"/>
  <c r="BG359" i="3"/>
  <c r="BF359" i="3"/>
  <c r="T359" i="3"/>
  <c r="R359" i="3"/>
  <c r="P359" i="3"/>
  <c r="BI357" i="3"/>
  <c r="BH357" i="3"/>
  <c r="BG357" i="3"/>
  <c r="BF357" i="3"/>
  <c r="T357" i="3"/>
  <c r="R357" i="3"/>
  <c r="P357" i="3"/>
  <c r="BI353" i="3"/>
  <c r="BH353" i="3"/>
  <c r="BG353" i="3"/>
  <c r="BF353" i="3"/>
  <c r="T353" i="3"/>
  <c r="R353" i="3"/>
  <c r="P353" i="3"/>
  <c r="BI349" i="3"/>
  <c r="BH349" i="3"/>
  <c r="BG349" i="3"/>
  <c r="BF349" i="3"/>
  <c r="T349" i="3"/>
  <c r="R349" i="3"/>
  <c r="P349" i="3"/>
  <c r="BI345" i="3"/>
  <c r="BH345" i="3"/>
  <c r="BG345" i="3"/>
  <c r="BF345" i="3"/>
  <c r="T345" i="3"/>
  <c r="R345" i="3"/>
  <c r="P345" i="3"/>
  <c r="BI342" i="3"/>
  <c r="BH342" i="3"/>
  <c r="BG342" i="3"/>
  <c r="BF342" i="3"/>
  <c r="T342" i="3"/>
  <c r="R342" i="3"/>
  <c r="P342" i="3"/>
  <c r="BI341" i="3"/>
  <c r="BH341" i="3"/>
  <c r="BG341" i="3"/>
  <c r="BF341" i="3"/>
  <c r="T341" i="3"/>
  <c r="R341" i="3"/>
  <c r="P341" i="3"/>
  <c r="BI338" i="3"/>
  <c r="BH338" i="3"/>
  <c r="BG338" i="3"/>
  <c r="BF338" i="3"/>
  <c r="T338" i="3"/>
  <c r="R338" i="3"/>
  <c r="P338" i="3"/>
  <c r="BI330" i="3"/>
  <c r="BH330" i="3"/>
  <c r="BG330" i="3"/>
  <c r="BF330" i="3"/>
  <c r="T330" i="3"/>
  <c r="R330" i="3"/>
  <c r="P330" i="3"/>
  <c r="BI326" i="3"/>
  <c r="BH326" i="3"/>
  <c r="BG326" i="3"/>
  <c r="BF326" i="3"/>
  <c r="T326" i="3"/>
  <c r="R326" i="3"/>
  <c r="P326" i="3"/>
  <c r="BI321" i="3"/>
  <c r="BH321" i="3"/>
  <c r="BG321" i="3"/>
  <c r="BF321" i="3"/>
  <c r="T321" i="3"/>
  <c r="R321" i="3"/>
  <c r="P321" i="3"/>
  <c r="BI318" i="3"/>
  <c r="BH318" i="3"/>
  <c r="BG318" i="3"/>
  <c r="BF318" i="3"/>
  <c r="T318" i="3"/>
  <c r="R318" i="3"/>
  <c r="P318" i="3"/>
  <c r="BI315" i="3"/>
  <c r="BH315" i="3"/>
  <c r="BG315" i="3"/>
  <c r="BF315" i="3"/>
  <c r="T315" i="3"/>
  <c r="R315" i="3"/>
  <c r="P315" i="3"/>
  <c r="BI314" i="3"/>
  <c r="BH314" i="3"/>
  <c r="BG314" i="3"/>
  <c r="BF314" i="3"/>
  <c r="T314" i="3"/>
  <c r="R314" i="3"/>
  <c r="P314" i="3"/>
  <c r="BI311" i="3"/>
  <c r="BH311" i="3"/>
  <c r="BG311" i="3"/>
  <c r="BF311" i="3"/>
  <c r="T311" i="3"/>
  <c r="R311" i="3"/>
  <c r="P311" i="3"/>
  <c r="BI308" i="3"/>
  <c r="BH308" i="3"/>
  <c r="BG308" i="3"/>
  <c r="BF308" i="3"/>
  <c r="T308" i="3"/>
  <c r="R308" i="3"/>
  <c r="P308" i="3"/>
  <c r="BI306" i="3"/>
  <c r="BH306" i="3"/>
  <c r="BG306" i="3"/>
  <c r="BF306" i="3"/>
  <c r="T306" i="3"/>
  <c r="R306" i="3"/>
  <c r="P306" i="3"/>
  <c r="BI303" i="3"/>
  <c r="BH303" i="3"/>
  <c r="BG303" i="3"/>
  <c r="BF303" i="3"/>
  <c r="T303" i="3"/>
  <c r="R303" i="3"/>
  <c r="P303" i="3"/>
  <c r="BI300" i="3"/>
  <c r="BH300" i="3"/>
  <c r="BG300" i="3"/>
  <c r="BF300" i="3"/>
  <c r="T300" i="3"/>
  <c r="R300" i="3"/>
  <c r="P300" i="3"/>
  <c r="BI297" i="3"/>
  <c r="BH297" i="3"/>
  <c r="BG297" i="3"/>
  <c r="BF297" i="3"/>
  <c r="T297" i="3"/>
  <c r="R297" i="3"/>
  <c r="P297" i="3"/>
  <c r="BI293" i="3"/>
  <c r="BH293" i="3"/>
  <c r="BG293" i="3"/>
  <c r="BF293" i="3"/>
  <c r="T293" i="3"/>
  <c r="T292" i="3" s="1"/>
  <c r="R293" i="3"/>
  <c r="R292" i="3"/>
  <c r="P293" i="3"/>
  <c r="P292" i="3"/>
  <c r="BI290" i="3"/>
  <c r="BH290" i="3"/>
  <c r="BG290" i="3"/>
  <c r="BF290" i="3"/>
  <c r="T290" i="3"/>
  <c r="R290" i="3"/>
  <c r="P290" i="3"/>
  <c r="BI288" i="3"/>
  <c r="BH288" i="3"/>
  <c r="BG288" i="3"/>
  <c r="BF288" i="3"/>
  <c r="T288" i="3"/>
  <c r="R288" i="3"/>
  <c r="P288" i="3"/>
  <c r="BI286" i="3"/>
  <c r="BH286" i="3"/>
  <c r="BG286" i="3"/>
  <c r="BF286" i="3"/>
  <c r="T286" i="3"/>
  <c r="R286" i="3"/>
  <c r="P286" i="3"/>
  <c r="BI282" i="3"/>
  <c r="BH282" i="3"/>
  <c r="BG282" i="3"/>
  <c r="BF282" i="3"/>
  <c r="T282" i="3"/>
  <c r="R282" i="3"/>
  <c r="P282" i="3"/>
  <c r="BI280" i="3"/>
  <c r="BH280" i="3"/>
  <c r="BG280" i="3"/>
  <c r="BF280" i="3"/>
  <c r="T280" i="3"/>
  <c r="R280" i="3"/>
  <c r="P280" i="3"/>
  <c r="BI278" i="3"/>
  <c r="BH278" i="3"/>
  <c r="BG278" i="3"/>
  <c r="BF278" i="3"/>
  <c r="T278" i="3"/>
  <c r="R278" i="3"/>
  <c r="P278" i="3"/>
  <c r="BI276" i="3"/>
  <c r="BH276" i="3"/>
  <c r="BG276" i="3"/>
  <c r="BF276" i="3"/>
  <c r="T276" i="3"/>
  <c r="R276" i="3"/>
  <c r="P276" i="3"/>
  <c r="BI272" i="3"/>
  <c r="BH272" i="3"/>
  <c r="BG272" i="3"/>
  <c r="BF272" i="3"/>
  <c r="T272" i="3"/>
  <c r="R272" i="3"/>
  <c r="P272" i="3"/>
  <c r="BI269" i="3"/>
  <c r="BH269" i="3"/>
  <c r="BG269" i="3"/>
  <c r="BF269" i="3"/>
  <c r="T269" i="3"/>
  <c r="R269" i="3"/>
  <c r="P269" i="3"/>
  <c r="BI266" i="3"/>
  <c r="BH266" i="3"/>
  <c r="BG266" i="3"/>
  <c r="BF266" i="3"/>
  <c r="T266" i="3"/>
  <c r="R266" i="3"/>
  <c r="P266" i="3"/>
  <c r="BI263" i="3"/>
  <c r="BH263" i="3"/>
  <c r="BG263" i="3"/>
  <c r="BF263" i="3"/>
  <c r="T263" i="3"/>
  <c r="R263" i="3"/>
  <c r="P263" i="3"/>
  <c r="BI260" i="3"/>
  <c r="BH260" i="3"/>
  <c r="BG260" i="3"/>
  <c r="BF260" i="3"/>
  <c r="T260" i="3"/>
  <c r="R260" i="3"/>
  <c r="P260" i="3"/>
  <c r="BI258" i="3"/>
  <c r="BH258" i="3"/>
  <c r="BG258" i="3"/>
  <c r="BF258" i="3"/>
  <c r="T258" i="3"/>
  <c r="R258" i="3"/>
  <c r="P258" i="3"/>
  <c r="BI256" i="3"/>
  <c r="BH256" i="3"/>
  <c r="BG256" i="3"/>
  <c r="BF256" i="3"/>
  <c r="T256" i="3"/>
  <c r="R256" i="3"/>
  <c r="P256" i="3"/>
  <c r="BI254" i="3"/>
  <c r="BH254" i="3"/>
  <c r="BG254" i="3"/>
  <c r="BF254" i="3"/>
  <c r="T254" i="3"/>
  <c r="R254" i="3"/>
  <c r="P254" i="3"/>
  <c r="BI252" i="3"/>
  <c r="BH252" i="3"/>
  <c r="BG252" i="3"/>
  <c r="BF252" i="3"/>
  <c r="T252" i="3"/>
  <c r="R252" i="3"/>
  <c r="P252" i="3"/>
  <c r="BI250" i="3"/>
  <c r="BH250" i="3"/>
  <c r="BG250" i="3"/>
  <c r="BF250" i="3"/>
  <c r="T250" i="3"/>
  <c r="R250" i="3"/>
  <c r="P250" i="3"/>
  <c r="BI247" i="3"/>
  <c r="BH247" i="3"/>
  <c r="BG247" i="3"/>
  <c r="BF247" i="3"/>
  <c r="T247" i="3"/>
  <c r="R247" i="3"/>
  <c r="P247" i="3"/>
  <c r="BI244" i="3"/>
  <c r="BH244" i="3"/>
  <c r="BG244" i="3"/>
  <c r="BF244" i="3"/>
  <c r="T244" i="3"/>
  <c r="R244" i="3"/>
  <c r="P244" i="3"/>
  <c r="BI242" i="3"/>
  <c r="BH242" i="3"/>
  <c r="BG242" i="3"/>
  <c r="BF242" i="3"/>
  <c r="T242" i="3"/>
  <c r="R242" i="3"/>
  <c r="P242" i="3"/>
  <c r="BI240" i="3"/>
  <c r="BH240" i="3"/>
  <c r="BG240" i="3"/>
  <c r="BF240" i="3"/>
  <c r="T240" i="3"/>
  <c r="R240" i="3"/>
  <c r="P240" i="3"/>
  <c r="BI238" i="3"/>
  <c r="BH238" i="3"/>
  <c r="BG238" i="3"/>
  <c r="BF238" i="3"/>
  <c r="T238" i="3"/>
  <c r="R238" i="3"/>
  <c r="P238" i="3"/>
  <c r="BI236" i="3"/>
  <c r="BH236" i="3"/>
  <c r="BG236" i="3"/>
  <c r="BF236" i="3"/>
  <c r="T236" i="3"/>
  <c r="R236" i="3"/>
  <c r="P236" i="3"/>
  <c r="BI234" i="3"/>
  <c r="BH234" i="3"/>
  <c r="BG234" i="3"/>
  <c r="BF234" i="3"/>
  <c r="T234" i="3"/>
  <c r="R234" i="3"/>
  <c r="P234" i="3"/>
  <c r="BI231" i="3"/>
  <c r="BH231" i="3"/>
  <c r="BG231" i="3"/>
  <c r="BF231" i="3"/>
  <c r="T231" i="3"/>
  <c r="R231" i="3"/>
  <c r="P231" i="3"/>
  <c r="BI229" i="3"/>
  <c r="BH229" i="3"/>
  <c r="BG229" i="3"/>
  <c r="BF229" i="3"/>
  <c r="T229" i="3"/>
  <c r="R229" i="3"/>
  <c r="P229" i="3"/>
  <c r="BI227" i="3"/>
  <c r="BH227" i="3"/>
  <c r="BG227" i="3"/>
  <c r="BF227" i="3"/>
  <c r="T227" i="3"/>
  <c r="R227" i="3"/>
  <c r="P227" i="3"/>
  <c r="BI225" i="3"/>
  <c r="BH225" i="3"/>
  <c r="BG225" i="3"/>
  <c r="BF225" i="3"/>
  <c r="T225" i="3"/>
  <c r="R225" i="3"/>
  <c r="P225" i="3"/>
  <c r="BI224" i="3"/>
  <c r="BH224" i="3"/>
  <c r="BG224" i="3"/>
  <c r="BF224" i="3"/>
  <c r="T224" i="3"/>
  <c r="R224" i="3"/>
  <c r="P224" i="3"/>
  <c r="BI222" i="3"/>
  <c r="BH222" i="3"/>
  <c r="BG222" i="3"/>
  <c r="BF222" i="3"/>
  <c r="T222" i="3"/>
  <c r="R222" i="3"/>
  <c r="P222" i="3"/>
  <c r="BI218" i="3"/>
  <c r="BH218" i="3"/>
  <c r="BG218" i="3"/>
  <c r="BF218" i="3"/>
  <c r="T218" i="3"/>
  <c r="R218" i="3"/>
  <c r="P218" i="3"/>
  <c r="BI215" i="3"/>
  <c r="BH215" i="3"/>
  <c r="BG215" i="3"/>
  <c r="BF215" i="3"/>
  <c r="T215" i="3"/>
  <c r="R215" i="3"/>
  <c r="P215" i="3"/>
  <c r="BI212" i="3"/>
  <c r="BH212" i="3"/>
  <c r="BG212" i="3"/>
  <c r="BF212" i="3"/>
  <c r="T212" i="3"/>
  <c r="R212" i="3"/>
  <c r="P212" i="3"/>
  <c r="BI209" i="3"/>
  <c r="BH209" i="3"/>
  <c r="BG209" i="3"/>
  <c r="BF209" i="3"/>
  <c r="T209" i="3"/>
  <c r="R209" i="3"/>
  <c r="P209" i="3"/>
  <c r="BI205" i="3"/>
  <c r="BH205" i="3"/>
  <c r="BG205" i="3"/>
  <c r="BF205" i="3"/>
  <c r="T205" i="3"/>
  <c r="R205" i="3"/>
  <c r="P205" i="3"/>
  <c r="BI201" i="3"/>
  <c r="BH201" i="3"/>
  <c r="BG201" i="3"/>
  <c r="BF201" i="3"/>
  <c r="T201" i="3"/>
  <c r="R201" i="3"/>
  <c r="P201" i="3"/>
  <c r="BI198" i="3"/>
  <c r="BH198" i="3"/>
  <c r="BG198" i="3"/>
  <c r="BF198" i="3"/>
  <c r="T198" i="3"/>
  <c r="R198" i="3"/>
  <c r="P198" i="3"/>
  <c r="BI195" i="3"/>
  <c r="BH195" i="3"/>
  <c r="BG195" i="3"/>
  <c r="BF195" i="3"/>
  <c r="T195" i="3"/>
  <c r="R195" i="3"/>
  <c r="P195" i="3"/>
  <c r="BI192" i="3"/>
  <c r="BH192" i="3"/>
  <c r="BG192" i="3"/>
  <c r="BF192" i="3"/>
  <c r="T192" i="3"/>
  <c r="R192" i="3"/>
  <c r="P192" i="3"/>
  <c r="BI189" i="3"/>
  <c r="BH189" i="3"/>
  <c r="BG189" i="3"/>
  <c r="BF189" i="3"/>
  <c r="T189" i="3"/>
  <c r="R189" i="3"/>
  <c r="P189" i="3"/>
  <c r="BI186" i="3"/>
  <c r="BH186" i="3"/>
  <c r="BG186" i="3"/>
  <c r="BF186" i="3"/>
  <c r="T186" i="3"/>
  <c r="R186" i="3"/>
  <c r="P186" i="3"/>
  <c r="BI183" i="3"/>
  <c r="BH183" i="3"/>
  <c r="BG183" i="3"/>
  <c r="BF183" i="3"/>
  <c r="T183" i="3"/>
  <c r="R183" i="3"/>
  <c r="P183" i="3"/>
  <c r="BI180" i="3"/>
  <c r="BH180" i="3"/>
  <c r="BG180" i="3"/>
  <c r="BF180" i="3"/>
  <c r="T180" i="3"/>
  <c r="R180" i="3"/>
  <c r="P180" i="3"/>
  <c r="BI175" i="3"/>
  <c r="BH175" i="3"/>
  <c r="BG175" i="3"/>
  <c r="BF175" i="3"/>
  <c r="T175" i="3"/>
  <c r="R175" i="3"/>
  <c r="P175" i="3"/>
  <c r="BI171" i="3"/>
  <c r="BH171" i="3"/>
  <c r="BG171" i="3"/>
  <c r="BF171" i="3"/>
  <c r="T171" i="3"/>
  <c r="R171" i="3"/>
  <c r="P171" i="3"/>
  <c r="BI164" i="3"/>
  <c r="BH164" i="3"/>
  <c r="BG164" i="3"/>
  <c r="BF164" i="3"/>
  <c r="T164" i="3"/>
  <c r="R164" i="3"/>
  <c r="P164" i="3"/>
  <c r="BI162" i="3"/>
  <c r="BH162" i="3"/>
  <c r="BG162" i="3"/>
  <c r="BF162" i="3"/>
  <c r="T162" i="3"/>
  <c r="R162" i="3"/>
  <c r="P162" i="3"/>
  <c r="BI160" i="3"/>
  <c r="BH160" i="3"/>
  <c r="BG160" i="3"/>
  <c r="BF160" i="3"/>
  <c r="T160" i="3"/>
  <c r="R160" i="3"/>
  <c r="P160" i="3"/>
  <c r="BI157" i="3"/>
  <c r="BH157" i="3"/>
  <c r="BG157" i="3"/>
  <c r="BF157" i="3"/>
  <c r="T157" i="3"/>
  <c r="R157" i="3"/>
  <c r="P157" i="3"/>
  <c r="BI154" i="3"/>
  <c r="BH154" i="3"/>
  <c r="BG154" i="3"/>
  <c r="BF154" i="3"/>
  <c r="T154" i="3"/>
  <c r="R154" i="3"/>
  <c r="P154" i="3"/>
  <c r="BI148" i="3"/>
  <c r="BH148" i="3"/>
  <c r="BG148" i="3"/>
  <c r="BF148" i="3"/>
  <c r="T148" i="3"/>
  <c r="R148" i="3"/>
  <c r="P148" i="3"/>
  <c r="BI145" i="3"/>
  <c r="BH145" i="3"/>
  <c r="BG145" i="3"/>
  <c r="BF145" i="3"/>
  <c r="T145" i="3"/>
  <c r="R145" i="3"/>
  <c r="P145" i="3"/>
  <c r="BI142" i="3"/>
  <c r="BH142" i="3"/>
  <c r="BG142" i="3"/>
  <c r="BF142" i="3"/>
  <c r="T142" i="3"/>
  <c r="R142" i="3"/>
  <c r="P142" i="3"/>
  <c r="BI139" i="3"/>
  <c r="BH139" i="3"/>
  <c r="BG139" i="3"/>
  <c r="BF139" i="3"/>
  <c r="T139" i="3"/>
  <c r="R139" i="3"/>
  <c r="P139" i="3"/>
  <c r="BI135" i="3"/>
  <c r="BH135" i="3"/>
  <c r="BG135" i="3"/>
  <c r="BF135" i="3"/>
  <c r="T135" i="3"/>
  <c r="R135" i="3"/>
  <c r="P135" i="3"/>
  <c r="BI132" i="3"/>
  <c r="BH132" i="3"/>
  <c r="BG132" i="3"/>
  <c r="BF132" i="3"/>
  <c r="T132" i="3"/>
  <c r="R132" i="3"/>
  <c r="P132" i="3"/>
  <c r="J126" i="3"/>
  <c r="F125" i="3"/>
  <c r="F123" i="3"/>
  <c r="E121" i="3"/>
  <c r="J92" i="3"/>
  <c r="F91" i="3"/>
  <c r="F89" i="3"/>
  <c r="E87" i="3"/>
  <c r="J21" i="3"/>
  <c r="E21" i="3"/>
  <c r="J125" i="3" s="1"/>
  <c r="J20" i="3"/>
  <c r="J18" i="3"/>
  <c r="E18" i="3"/>
  <c r="F92" i="3" s="1"/>
  <c r="J17" i="3"/>
  <c r="J12" i="3"/>
  <c r="J89" i="3"/>
  <c r="E7" i="3"/>
  <c r="E85" i="3"/>
  <c r="J37" i="2"/>
  <c r="J36" i="2"/>
  <c r="AY95" i="1" s="1"/>
  <c r="J35" i="2"/>
  <c r="AX95" i="1" s="1"/>
  <c r="BI525" i="2"/>
  <c r="BH525" i="2"/>
  <c r="BG525" i="2"/>
  <c r="BF525" i="2"/>
  <c r="T525" i="2"/>
  <c r="R525" i="2"/>
  <c r="P525" i="2"/>
  <c r="BI523" i="2"/>
  <c r="BH523" i="2"/>
  <c r="BG523" i="2"/>
  <c r="BF523" i="2"/>
  <c r="T523" i="2"/>
  <c r="R523" i="2"/>
  <c r="P523" i="2"/>
  <c r="BI521" i="2"/>
  <c r="BH521" i="2"/>
  <c r="BG521" i="2"/>
  <c r="BF521" i="2"/>
  <c r="T521" i="2"/>
  <c r="R521" i="2"/>
  <c r="P521" i="2"/>
  <c r="BI519" i="2"/>
  <c r="BH519" i="2"/>
  <c r="BG519" i="2"/>
  <c r="BF519" i="2"/>
  <c r="T519" i="2"/>
  <c r="R519" i="2"/>
  <c r="P519" i="2"/>
  <c r="BI517" i="2"/>
  <c r="BH517" i="2"/>
  <c r="BG517" i="2"/>
  <c r="BF517" i="2"/>
  <c r="T517" i="2"/>
  <c r="R517" i="2"/>
  <c r="P517" i="2"/>
  <c r="BI516" i="2"/>
  <c r="BH516" i="2"/>
  <c r="BG516" i="2"/>
  <c r="BF516" i="2"/>
  <c r="T516" i="2"/>
  <c r="R516" i="2"/>
  <c r="P516" i="2"/>
  <c r="BI514" i="2"/>
  <c r="BH514" i="2"/>
  <c r="BG514" i="2"/>
  <c r="BF514" i="2"/>
  <c r="T514" i="2"/>
  <c r="R514" i="2"/>
  <c r="P514" i="2"/>
  <c r="BI513" i="2"/>
  <c r="BH513" i="2"/>
  <c r="BG513" i="2"/>
  <c r="BF513" i="2"/>
  <c r="T513" i="2"/>
  <c r="R513" i="2"/>
  <c r="P513" i="2"/>
  <c r="BI511" i="2"/>
  <c r="BH511" i="2"/>
  <c r="BG511" i="2"/>
  <c r="BF511" i="2"/>
  <c r="T511" i="2"/>
  <c r="R511" i="2"/>
  <c r="P511" i="2"/>
  <c r="BI509" i="2"/>
  <c r="BH509" i="2"/>
  <c r="BG509" i="2"/>
  <c r="BF509" i="2"/>
  <c r="T509" i="2"/>
  <c r="R509" i="2"/>
  <c r="P509" i="2"/>
  <c r="BI505" i="2"/>
  <c r="BH505" i="2"/>
  <c r="BG505" i="2"/>
  <c r="BF505" i="2"/>
  <c r="T505" i="2"/>
  <c r="R505" i="2"/>
  <c r="P505" i="2"/>
  <c r="BI501" i="2"/>
  <c r="BH501" i="2"/>
  <c r="BG501" i="2"/>
  <c r="BF501" i="2"/>
  <c r="T501" i="2"/>
  <c r="R501" i="2"/>
  <c r="P501" i="2"/>
  <c r="BI497" i="2"/>
  <c r="BH497" i="2"/>
  <c r="BG497" i="2"/>
  <c r="BF497" i="2"/>
  <c r="T497" i="2"/>
  <c r="R497" i="2"/>
  <c r="P497" i="2"/>
  <c r="BI492" i="2"/>
  <c r="BH492" i="2"/>
  <c r="BG492" i="2"/>
  <c r="BF492" i="2"/>
  <c r="T492" i="2"/>
  <c r="R492" i="2"/>
  <c r="P492" i="2"/>
  <c r="BI490" i="2"/>
  <c r="BH490" i="2"/>
  <c r="BG490" i="2"/>
  <c r="BF490" i="2"/>
  <c r="T490" i="2"/>
  <c r="R490" i="2"/>
  <c r="P490" i="2"/>
  <c r="BI488" i="2"/>
  <c r="BH488" i="2"/>
  <c r="BG488" i="2"/>
  <c r="BF488" i="2"/>
  <c r="T488" i="2"/>
  <c r="R488" i="2"/>
  <c r="P488" i="2"/>
  <c r="BI487" i="2"/>
  <c r="BH487" i="2"/>
  <c r="BG487" i="2"/>
  <c r="BF487" i="2"/>
  <c r="T487" i="2"/>
  <c r="R487" i="2"/>
  <c r="P487" i="2"/>
  <c r="BI481" i="2"/>
  <c r="BH481" i="2"/>
  <c r="BG481" i="2"/>
  <c r="BF481" i="2"/>
  <c r="T481" i="2"/>
  <c r="R481" i="2"/>
  <c r="P481" i="2"/>
  <c r="BI475" i="2"/>
  <c r="BH475" i="2"/>
  <c r="BG475" i="2"/>
  <c r="BF475" i="2"/>
  <c r="T475" i="2"/>
  <c r="R475" i="2"/>
  <c r="P475" i="2"/>
  <c r="BI468" i="2"/>
  <c r="BH468" i="2"/>
  <c r="BG468" i="2"/>
  <c r="BF468" i="2"/>
  <c r="T468" i="2"/>
  <c r="R468" i="2"/>
  <c r="P468" i="2"/>
  <c r="BI463" i="2"/>
  <c r="BH463" i="2"/>
  <c r="BG463" i="2"/>
  <c r="BF463" i="2"/>
  <c r="T463" i="2"/>
  <c r="R463" i="2"/>
  <c r="P463" i="2"/>
  <c r="BI461" i="2"/>
  <c r="BH461" i="2"/>
  <c r="BG461" i="2"/>
  <c r="BF461" i="2"/>
  <c r="T461" i="2"/>
  <c r="R461" i="2"/>
  <c r="P461" i="2"/>
  <c r="BI459" i="2"/>
  <c r="BH459" i="2"/>
  <c r="BG459" i="2"/>
  <c r="BF459" i="2"/>
  <c r="T459" i="2"/>
  <c r="R459" i="2"/>
  <c r="P459" i="2"/>
  <c r="BI456" i="2"/>
  <c r="BH456" i="2"/>
  <c r="BG456" i="2"/>
  <c r="BF456" i="2"/>
  <c r="T456" i="2"/>
  <c r="R456" i="2"/>
  <c r="P456" i="2"/>
  <c r="BI453" i="2"/>
  <c r="BH453" i="2"/>
  <c r="BG453" i="2"/>
  <c r="BF453" i="2"/>
  <c r="T453" i="2"/>
  <c r="R453" i="2"/>
  <c r="P453" i="2"/>
  <c r="BI450" i="2"/>
  <c r="BH450" i="2"/>
  <c r="BG450" i="2"/>
  <c r="BF450" i="2"/>
  <c r="T450" i="2"/>
  <c r="R450" i="2"/>
  <c r="P450" i="2"/>
  <c r="BI447" i="2"/>
  <c r="BH447" i="2"/>
  <c r="BG447" i="2"/>
  <c r="BF447" i="2"/>
  <c r="T447" i="2"/>
  <c r="R447" i="2"/>
  <c r="P447" i="2"/>
  <c r="BI442" i="2"/>
  <c r="BH442" i="2"/>
  <c r="BG442" i="2"/>
  <c r="BF442" i="2"/>
  <c r="T442" i="2"/>
  <c r="R442" i="2"/>
  <c r="P442" i="2"/>
  <c r="BI437" i="2"/>
  <c r="BH437" i="2"/>
  <c r="BG437" i="2"/>
  <c r="BF437" i="2"/>
  <c r="T437" i="2"/>
  <c r="R437" i="2"/>
  <c r="P437" i="2"/>
  <c r="BI432" i="2"/>
  <c r="BH432" i="2"/>
  <c r="BG432" i="2"/>
  <c r="BF432" i="2"/>
  <c r="T432" i="2"/>
  <c r="R432" i="2"/>
  <c r="P432" i="2"/>
  <c r="BI430" i="2"/>
  <c r="BH430" i="2"/>
  <c r="BG430" i="2"/>
  <c r="BF430" i="2"/>
  <c r="T430" i="2"/>
  <c r="T429" i="2" s="1"/>
  <c r="R430" i="2"/>
  <c r="R429" i="2" s="1"/>
  <c r="P430" i="2"/>
  <c r="P429" i="2"/>
  <c r="BI427" i="2"/>
  <c r="BH427" i="2"/>
  <c r="BG427" i="2"/>
  <c r="BF427" i="2"/>
  <c r="T427" i="2"/>
  <c r="R427" i="2"/>
  <c r="P427" i="2"/>
  <c r="BI425" i="2"/>
  <c r="BH425" i="2"/>
  <c r="BG425" i="2"/>
  <c r="BF425" i="2"/>
  <c r="T425" i="2"/>
  <c r="R425" i="2"/>
  <c r="P425" i="2"/>
  <c r="BI422" i="2"/>
  <c r="BH422" i="2"/>
  <c r="BG422" i="2"/>
  <c r="BF422" i="2"/>
  <c r="T422" i="2"/>
  <c r="R422" i="2"/>
  <c r="P422" i="2"/>
  <c r="BI420" i="2"/>
  <c r="BH420" i="2"/>
  <c r="BG420" i="2"/>
  <c r="BF420" i="2"/>
  <c r="T420" i="2"/>
  <c r="R420" i="2"/>
  <c r="P420" i="2"/>
  <c r="BI415" i="2"/>
  <c r="BH415" i="2"/>
  <c r="BG415" i="2"/>
  <c r="BF415" i="2"/>
  <c r="T415" i="2"/>
  <c r="R415" i="2"/>
  <c r="P415" i="2"/>
  <c r="BI411" i="2"/>
  <c r="BH411" i="2"/>
  <c r="BG411" i="2"/>
  <c r="BF411" i="2"/>
  <c r="T411" i="2"/>
  <c r="R411" i="2"/>
  <c r="P411" i="2"/>
  <c r="BI405" i="2"/>
  <c r="BH405" i="2"/>
  <c r="BG405" i="2"/>
  <c r="BF405" i="2"/>
  <c r="T405" i="2"/>
  <c r="R405" i="2"/>
  <c r="P405" i="2"/>
  <c r="BI400" i="2"/>
  <c r="BH400" i="2"/>
  <c r="BG400" i="2"/>
  <c r="BF400" i="2"/>
  <c r="T400" i="2"/>
  <c r="R400" i="2"/>
  <c r="P400" i="2"/>
  <c r="BI398" i="2"/>
  <c r="BH398" i="2"/>
  <c r="BG398" i="2"/>
  <c r="BF398" i="2"/>
  <c r="T398" i="2"/>
  <c r="R398" i="2"/>
  <c r="P398" i="2"/>
  <c r="BI396" i="2"/>
  <c r="BH396" i="2"/>
  <c r="BG396" i="2"/>
  <c r="BF396" i="2"/>
  <c r="T396" i="2"/>
  <c r="R396" i="2"/>
  <c r="P396" i="2"/>
  <c r="BI394" i="2"/>
  <c r="BH394" i="2"/>
  <c r="BG394" i="2"/>
  <c r="BF394" i="2"/>
  <c r="T394" i="2"/>
  <c r="R394" i="2"/>
  <c r="P394" i="2"/>
  <c r="BI392" i="2"/>
  <c r="BH392" i="2"/>
  <c r="BG392" i="2"/>
  <c r="BF392" i="2"/>
  <c r="T392" i="2"/>
  <c r="R392" i="2"/>
  <c r="P392" i="2"/>
  <c r="BI385" i="2"/>
  <c r="BH385" i="2"/>
  <c r="BG385" i="2"/>
  <c r="BF385" i="2"/>
  <c r="T385" i="2"/>
  <c r="R385" i="2"/>
  <c r="P385" i="2"/>
  <c r="BI381" i="2"/>
  <c r="BH381" i="2"/>
  <c r="BG381" i="2"/>
  <c r="BF381" i="2"/>
  <c r="T381" i="2"/>
  <c r="R381" i="2"/>
  <c r="P381" i="2"/>
  <c r="BI376" i="2"/>
  <c r="BH376" i="2"/>
  <c r="BG376" i="2"/>
  <c r="BF376" i="2"/>
  <c r="T376" i="2"/>
  <c r="R376" i="2"/>
  <c r="P376" i="2"/>
  <c r="BI372" i="2"/>
  <c r="BH372" i="2"/>
  <c r="BG372" i="2"/>
  <c r="BF372" i="2"/>
  <c r="T372" i="2"/>
  <c r="R372" i="2"/>
  <c r="P372" i="2"/>
  <c r="BI366" i="2"/>
  <c r="BH366" i="2"/>
  <c r="BG366" i="2"/>
  <c r="BF366" i="2"/>
  <c r="T366" i="2"/>
  <c r="R366" i="2"/>
  <c r="P366" i="2"/>
  <c r="BI364" i="2"/>
  <c r="BH364" i="2"/>
  <c r="BG364" i="2"/>
  <c r="BF364" i="2"/>
  <c r="T364" i="2"/>
  <c r="R364" i="2"/>
  <c r="P364" i="2"/>
  <c r="BI362" i="2"/>
  <c r="BH362" i="2"/>
  <c r="BG362" i="2"/>
  <c r="BF362" i="2"/>
  <c r="T362" i="2"/>
  <c r="R362" i="2"/>
  <c r="P362" i="2"/>
  <c r="BI361" i="2"/>
  <c r="BH361" i="2"/>
  <c r="BG361" i="2"/>
  <c r="BF361" i="2"/>
  <c r="T361" i="2"/>
  <c r="R361" i="2"/>
  <c r="P361" i="2"/>
  <c r="BI360" i="2"/>
  <c r="BH360" i="2"/>
  <c r="BG360" i="2"/>
  <c r="BF360" i="2"/>
  <c r="T360" i="2"/>
  <c r="R360" i="2"/>
  <c r="P360" i="2"/>
  <c r="BI359" i="2"/>
  <c r="BH359" i="2"/>
  <c r="BG359" i="2"/>
  <c r="BF359" i="2"/>
  <c r="T359" i="2"/>
  <c r="R359" i="2"/>
  <c r="P359" i="2"/>
  <c r="BI358" i="2"/>
  <c r="BH358" i="2"/>
  <c r="BG358" i="2"/>
  <c r="BF358" i="2"/>
  <c r="T358" i="2"/>
  <c r="R358" i="2"/>
  <c r="P358" i="2"/>
  <c r="BI353" i="2"/>
  <c r="BH353" i="2"/>
  <c r="BG353" i="2"/>
  <c r="BF353" i="2"/>
  <c r="T353" i="2"/>
  <c r="R353" i="2"/>
  <c r="P353" i="2"/>
  <c r="BI350" i="2"/>
  <c r="BH350" i="2"/>
  <c r="BG350" i="2"/>
  <c r="BF350" i="2"/>
  <c r="T350" i="2"/>
  <c r="R350" i="2"/>
  <c r="P350" i="2"/>
  <c r="BI347" i="2"/>
  <c r="BH347" i="2"/>
  <c r="BG347" i="2"/>
  <c r="BF347" i="2"/>
  <c r="T347" i="2"/>
  <c r="R347" i="2"/>
  <c r="P347" i="2"/>
  <c r="BI344" i="2"/>
  <c r="BH344" i="2"/>
  <c r="BG344" i="2"/>
  <c r="BF344" i="2"/>
  <c r="T344" i="2"/>
  <c r="R344" i="2"/>
  <c r="P344" i="2"/>
  <c r="BI343" i="2"/>
  <c r="BH343" i="2"/>
  <c r="BG343" i="2"/>
  <c r="BF343" i="2"/>
  <c r="T343" i="2"/>
  <c r="R343" i="2"/>
  <c r="P343" i="2"/>
  <c r="BI342" i="2"/>
  <c r="BH342" i="2"/>
  <c r="BG342" i="2"/>
  <c r="BF342" i="2"/>
  <c r="T342" i="2"/>
  <c r="R342" i="2"/>
  <c r="P342" i="2"/>
  <c r="BI341" i="2"/>
  <c r="BH341" i="2"/>
  <c r="BG341" i="2"/>
  <c r="BF341" i="2"/>
  <c r="T341" i="2"/>
  <c r="R341" i="2"/>
  <c r="P341" i="2"/>
  <c r="BI340" i="2"/>
  <c r="BH340" i="2"/>
  <c r="BG340" i="2"/>
  <c r="BF340" i="2"/>
  <c r="T340" i="2"/>
  <c r="R340" i="2"/>
  <c r="P340" i="2"/>
  <c r="BI339" i="2"/>
  <c r="BH339" i="2"/>
  <c r="BG339" i="2"/>
  <c r="BF339" i="2"/>
  <c r="T339" i="2"/>
  <c r="R339" i="2"/>
  <c r="P339" i="2"/>
  <c r="BI335" i="2"/>
  <c r="BH335" i="2"/>
  <c r="BG335" i="2"/>
  <c r="BF335" i="2"/>
  <c r="T335" i="2"/>
  <c r="R335" i="2"/>
  <c r="P335" i="2"/>
  <c r="BI331" i="2"/>
  <c r="BH331" i="2"/>
  <c r="BG331" i="2"/>
  <c r="BF331" i="2"/>
  <c r="T331" i="2"/>
  <c r="R331" i="2"/>
  <c r="P331" i="2"/>
  <c r="BI325" i="2"/>
  <c r="BH325" i="2"/>
  <c r="BG325" i="2"/>
  <c r="BF325" i="2"/>
  <c r="T325" i="2"/>
  <c r="R325" i="2"/>
  <c r="P325" i="2"/>
  <c r="BI322" i="2"/>
  <c r="BH322" i="2"/>
  <c r="BG322" i="2"/>
  <c r="BF322" i="2"/>
  <c r="T322" i="2"/>
  <c r="R322" i="2"/>
  <c r="P322" i="2"/>
  <c r="BI319" i="2"/>
  <c r="BH319" i="2"/>
  <c r="BG319" i="2"/>
  <c r="BF319" i="2"/>
  <c r="T319" i="2"/>
  <c r="R319" i="2"/>
  <c r="P319" i="2"/>
  <c r="BI317" i="2"/>
  <c r="BH317" i="2"/>
  <c r="BG317" i="2"/>
  <c r="BF317" i="2"/>
  <c r="T317" i="2"/>
  <c r="R317" i="2"/>
  <c r="P317" i="2"/>
  <c r="BI310" i="2"/>
  <c r="BH310" i="2"/>
  <c r="BG310" i="2"/>
  <c r="BF310" i="2"/>
  <c r="T310" i="2"/>
  <c r="R310" i="2"/>
  <c r="P310" i="2"/>
  <c r="BI306" i="2"/>
  <c r="BH306" i="2"/>
  <c r="BG306" i="2"/>
  <c r="BF306" i="2"/>
  <c r="T306" i="2"/>
  <c r="R306" i="2"/>
  <c r="P306" i="2"/>
  <c r="BI304" i="2"/>
  <c r="BH304" i="2"/>
  <c r="BG304" i="2"/>
  <c r="BF304" i="2"/>
  <c r="T304" i="2"/>
  <c r="R304" i="2"/>
  <c r="P304" i="2"/>
  <c r="BI302" i="2"/>
  <c r="BH302" i="2"/>
  <c r="BG302" i="2"/>
  <c r="BF302" i="2"/>
  <c r="T302" i="2"/>
  <c r="R302" i="2"/>
  <c r="P302" i="2"/>
  <c r="BI301" i="2"/>
  <c r="BH301" i="2"/>
  <c r="BG301" i="2"/>
  <c r="BF301" i="2"/>
  <c r="T301" i="2"/>
  <c r="R301" i="2"/>
  <c r="P301" i="2"/>
  <c r="BI300" i="2"/>
  <c r="BH300" i="2"/>
  <c r="BG300" i="2"/>
  <c r="BF300" i="2"/>
  <c r="T300" i="2"/>
  <c r="R300" i="2"/>
  <c r="P300" i="2"/>
  <c r="BI299" i="2"/>
  <c r="BH299" i="2"/>
  <c r="BG299" i="2"/>
  <c r="BF299" i="2"/>
  <c r="T299" i="2"/>
  <c r="R299" i="2"/>
  <c r="P299" i="2"/>
  <c r="BI298" i="2"/>
  <c r="BH298" i="2"/>
  <c r="BG298" i="2"/>
  <c r="BF298" i="2"/>
  <c r="T298" i="2"/>
  <c r="R298" i="2"/>
  <c r="P298" i="2"/>
  <c r="BI297" i="2"/>
  <c r="BH297" i="2"/>
  <c r="BG297" i="2"/>
  <c r="BF297" i="2"/>
  <c r="T297" i="2"/>
  <c r="R297" i="2"/>
  <c r="P297" i="2"/>
  <c r="BI296" i="2"/>
  <c r="BH296" i="2"/>
  <c r="BG296" i="2"/>
  <c r="BF296" i="2"/>
  <c r="T296" i="2"/>
  <c r="R296" i="2"/>
  <c r="P296" i="2"/>
  <c r="BI295" i="2"/>
  <c r="BH295" i="2"/>
  <c r="BG295" i="2"/>
  <c r="BF295" i="2"/>
  <c r="T295" i="2"/>
  <c r="R295" i="2"/>
  <c r="P295" i="2"/>
  <c r="BI294" i="2"/>
  <c r="BH294" i="2"/>
  <c r="BG294" i="2"/>
  <c r="BF294" i="2"/>
  <c r="T294" i="2"/>
  <c r="R294" i="2"/>
  <c r="P294" i="2"/>
  <c r="BI293" i="2"/>
  <c r="BH293" i="2"/>
  <c r="BG293" i="2"/>
  <c r="BF293" i="2"/>
  <c r="T293" i="2"/>
  <c r="R293" i="2"/>
  <c r="P293" i="2"/>
  <c r="BI292" i="2"/>
  <c r="BH292" i="2"/>
  <c r="BG292" i="2"/>
  <c r="BF292" i="2"/>
  <c r="T292" i="2"/>
  <c r="R292" i="2"/>
  <c r="P292" i="2"/>
  <c r="BI290" i="2"/>
  <c r="BH290" i="2"/>
  <c r="BG290" i="2"/>
  <c r="BF290" i="2"/>
  <c r="T290" i="2"/>
  <c r="T289" i="2" s="1"/>
  <c r="R290" i="2"/>
  <c r="R289" i="2"/>
  <c r="P290" i="2"/>
  <c r="P289" i="2" s="1"/>
  <c r="BI286" i="2"/>
  <c r="BH286" i="2"/>
  <c r="BG286" i="2"/>
  <c r="BF286" i="2"/>
  <c r="T286" i="2"/>
  <c r="T285" i="2"/>
  <c r="R286" i="2"/>
  <c r="R285" i="2" s="1"/>
  <c r="P286" i="2"/>
  <c r="P285" i="2"/>
  <c r="BI280" i="2"/>
  <c r="BH280" i="2"/>
  <c r="BG280" i="2"/>
  <c r="BF280" i="2"/>
  <c r="T280" i="2"/>
  <c r="R280" i="2"/>
  <c r="P280" i="2"/>
  <c r="BI276" i="2"/>
  <c r="BH276" i="2"/>
  <c r="BG276" i="2"/>
  <c r="BF276" i="2"/>
  <c r="T276" i="2"/>
  <c r="R276" i="2"/>
  <c r="P276" i="2"/>
  <c r="BI271" i="2"/>
  <c r="BH271" i="2"/>
  <c r="BG271" i="2"/>
  <c r="BF271" i="2"/>
  <c r="T271" i="2"/>
  <c r="R271" i="2"/>
  <c r="P271" i="2"/>
  <c r="BI264" i="2"/>
  <c r="BH264" i="2"/>
  <c r="BG264" i="2"/>
  <c r="BF264" i="2"/>
  <c r="T264" i="2"/>
  <c r="T263" i="2" s="1"/>
  <c r="R264" i="2"/>
  <c r="R263" i="2" s="1"/>
  <c r="P264" i="2"/>
  <c r="P263" i="2" s="1"/>
  <c r="BI261" i="2"/>
  <c r="BH261" i="2"/>
  <c r="BG261" i="2"/>
  <c r="BF261" i="2"/>
  <c r="T261" i="2"/>
  <c r="R261" i="2"/>
  <c r="P261" i="2"/>
  <c r="BI259" i="2"/>
  <c r="BH259" i="2"/>
  <c r="BG259" i="2"/>
  <c r="BF259" i="2"/>
  <c r="T259" i="2"/>
  <c r="R259" i="2"/>
  <c r="P259" i="2"/>
  <c r="BI257" i="2"/>
  <c r="BH257" i="2"/>
  <c r="BG257" i="2"/>
  <c r="BF257" i="2"/>
  <c r="T257" i="2"/>
  <c r="R257" i="2"/>
  <c r="P257" i="2"/>
  <c r="BI255" i="2"/>
  <c r="BH255" i="2"/>
  <c r="BG255" i="2"/>
  <c r="BF255" i="2"/>
  <c r="T255" i="2"/>
  <c r="R255" i="2"/>
  <c r="P255" i="2"/>
  <c r="BI253" i="2"/>
  <c r="BH253" i="2"/>
  <c r="BG253" i="2"/>
  <c r="BF253" i="2"/>
  <c r="T253" i="2"/>
  <c r="R253" i="2"/>
  <c r="P253" i="2"/>
  <c r="BI251" i="2"/>
  <c r="BH251" i="2"/>
  <c r="BG251" i="2"/>
  <c r="BF251" i="2"/>
  <c r="T251" i="2"/>
  <c r="R251" i="2"/>
  <c r="P251" i="2"/>
  <c r="BI249" i="2"/>
  <c r="BH249" i="2"/>
  <c r="BG249" i="2"/>
  <c r="BF249" i="2"/>
  <c r="T249" i="2"/>
  <c r="R249" i="2"/>
  <c r="P249" i="2"/>
  <c r="BI247" i="2"/>
  <c r="BH247" i="2"/>
  <c r="BG247" i="2"/>
  <c r="BF247" i="2"/>
  <c r="T247" i="2"/>
  <c r="R247" i="2"/>
  <c r="P247" i="2"/>
  <c r="BI245" i="2"/>
  <c r="BH245" i="2"/>
  <c r="BG245" i="2"/>
  <c r="BF245" i="2"/>
  <c r="T245" i="2"/>
  <c r="R245" i="2"/>
  <c r="P245" i="2"/>
  <c r="BI241" i="2"/>
  <c r="BH241" i="2"/>
  <c r="BG241" i="2"/>
  <c r="BF241" i="2"/>
  <c r="T241" i="2"/>
  <c r="R241" i="2"/>
  <c r="P241" i="2"/>
  <c r="BI239" i="2"/>
  <c r="BH239" i="2"/>
  <c r="BG239" i="2"/>
  <c r="BF239" i="2"/>
  <c r="T239" i="2"/>
  <c r="R239" i="2"/>
  <c r="P239" i="2"/>
  <c r="BI236" i="2"/>
  <c r="BH236" i="2"/>
  <c r="BG236" i="2"/>
  <c r="BF236" i="2"/>
  <c r="T236" i="2"/>
  <c r="R236" i="2"/>
  <c r="P236" i="2"/>
  <c r="BI233" i="2"/>
  <c r="BH233" i="2"/>
  <c r="BG233" i="2"/>
  <c r="BF233" i="2"/>
  <c r="T233" i="2"/>
  <c r="R233" i="2"/>
  <c r="P233" i="2"/>
  <c r="BI224" i="2"/>
  <c r="BH224" i="2"/>
  <c r="BG224" i="2"/>
  <c r="BF224" i="2"/>
  <c r="T224" i="2"/>
  <c r="R224" i="2"/>
  <c r="P224" i="2"/>
  <c r="BI217" i="2"/>
  <c r="BH217" i="2"/>
  <c r="BG217" i="2"/>
  <c r="BF217" i="2"/>
  <c r="T217" i="2"/>
  <c r="R217" i="2"/>
  <c r="P217" i="2"/>
  <c r="BI211" i="2"/>
  <c r="BH211" i="2"/>
  <c r="BG211" i="2"/>
  <c r="BF211" i="2"/>
  <c r="T211" i="2"/>
  <c r="R211" i="2"/>
  <c r="P211" i="2"/>
  <c r="BI209" i="2"/>
  <c r="BH209" i="2"/>
  <c r="BG209" i="2"/>
  <c r="BF209" i="2"/>
  <c r="T209" i="2"/>
  <c r="R209" i="2"/>
  <c r="P209" i="2"/>
  <c r="BI207" i="2"/>
  <c r="BH207" i="2"/>
  <c r="BG207" i="2"/>
  <c r="BF207" i="2"/>
  <c r="T207" i="2"/>
  <c r="R207" i="2"/>
  <c r="P207" i="2"/>
  <c r="BI205" i="2"/>
  <c r="BH205" i="2"/>
  <c r="BG205" i="2"/>
  <c r="BF205" i="2"/>
  <c r="T205" i="2"/>
  <c r="R205" i="2"/>
  <c r="P205" i="2"/>
  <c r="BI199" i="2"/>
  <c r="BH199" i="2"/>
  <c r="BG199" i="2"/>
  <c r="BF199" i="2"/>
  <c r="T199" i="2"/>
  <c r="R199" i="2"/>
  <c r="P199" i="2"/>
  <c r="BI196" i="2"/>
  <c r="BH196" i="2"/>
  <c r="BG196" i="2"/>
  <c r="BF196" i="2"/>
  <c r="T196" i="2"/>
  <c r="R196" i="2"/>
  <c r="P196" i="2"/>
  <c r="BI194" i="2"/>
  <c r="BH194" i="2"/>
  <c r="BG194" i="2"/>
  <c r="BF194" i="2"/>
  <c r="T194" i="2"/>
  <c r="R194" i="2"/>
  <c r="P194" i="2"/>
  <c r="BI190" i="2"/>
  <c r="BH190" i="2"/>
  <c r="BG190" i="2"/>
  <c r="BF190" i="2"/>
  <c r="T190" i="2"/>
  <c r="R190" i="2"/>
  <c r="P190" i="2"/>
  <c r="BI188" i="2"/>
  <c r="BH188" i="2"/>
  <c r="BG188" i="2"/>
  <c r="BF188" i="2"/>
  <c r="T188" i="2"/>
  <c r="R188" i="2"/>
  <c r="P188" i="2"/>
  <c r="BI186" i="2"/>
  <c r="BH186" i="2"/>
  <c r="BG186" i="2"/>
  <c r="BF186" i="2"/>
  <c r="T186" i="2"/>
  <c r="R186" i="2"/>
  <c r="P186" i="2"/>
  <c r="BI184" i="2"/>
  <c r="BH184" i="2"/>
  <c r="BG184" i="2"/>
  <c r="BF184" i="2"/>
  <c r="T184" i="2"/>
  <c r="R184" i="2"/>
  <c r="P184" i="2"/>
  <c r="BI180" i="2"/>
  <c r="BH180" i="2"/>
  <c r="BG180" i="2"/>
  <c r="BF180" i="2"/>
  <c r="T180" i="2"/>
  <c r="R180" i="2"/>
  <c r="P180" i="2"/>
  <c r="BI165" i="2"/>
  <c r="BH165" i="2"/>
  <c r="BG165" i="2"/>
  <c r="BF165" i="2"/>
  <c r="T165" i="2"/>
  <c r="R165" i="2"/>
  <c r="P165" i="2"/>
  <c r="BI157" i="2"/>
  <c r="BH157" i="2"/>
  <c r="BG157" i="2"/>
  <c r="BF157" i="2"/>
  <c r="T157" i="2"/>
  <c r="R157" i="2"/>
  <c r="P157" i="2"/>
  <c r="BI155" i="2"/>
  <c r="BH155" i="2"/>
  <c r="BG155" i="2"/>
  <c r="BF155" i="2"/>
  <c r="T155" i="2"/>
  <c r="R155" i="2"/>
  <c r="P155" i="2"/>
  <c r="BI153" i="2"/>
  <c r="BH153" i="2"/>
  <c r="BG153" i="2"/>
  <c r="BF153" i="2"/>
  <c r="T153" i="2"/>
  <c r="R153" i="2"/>
  <c r="P153" i="2"/>
  <c r="BI147" i="2"/>
  <c r="BH147" i="2"/>
  <c r="BG147" i="2"/>
  <c r="BF147" i="2"/>
  <c r="T147" i="2"/>
  <c r="R147" i="2"/>
  <c r="P147" i="2"/>
  <c r="J140" i="2"/>
  <c r="J139" i="2"/>
  <c r="F139" i="2"/>
  <c r="F137" i="2"/>
  <c r="E135" i="2"/>
  <c r="J92" i="2"/>
  <c r="J91" i="2"/>
  <c r="F91" i="2"/>
  <c r="F89" i="2"/>
  <c r="E87" i="2"/>
  <c r="J18" i="2"/>
  <c r="E18" i="2"/>
  <c r="F140" i="2" s="1"/>
  <c r="J17" i="2"/>
  <c r="J12" i="2"/>
  <c r="J137" i="2" s="1"/>
  <c r="E7" i="2"/>
  <c r="E133" i="2"/>
  <c r="AS94" i="1"/>
  <c r="L90" i="1"/>
  <c r="AM90" i="1"/>
  <c r="AM89" i="1"/>
  <c r="L89" i="1"/>
  <c r="AM87" i="1"/>
  <c r="L87" i="1"/>
  <c r="L85" i="1"/>
  <c r="L84" i="1"/>
  <c r="J523" i="2"/>
  <c r="J492" i="2"/>
  <c r="J442" i="2"/>
  <c r="J342" i="2"/>
  <c r="BK301" i="2"/>
  <c r="BK276" i="2"/>
  <c r="J514" i="2"/>
  <c r="J468" i="2"/>
  <c r="BK411" i="2"/>
  <c r="BK372" i="2"/>
  <c r="J359" i="2"/>
  <c r="J319" i="2"/>
  <c r="BK196" i="2"/>
  <c r="BK521" i="2"/>
  <c r="J481" i="2"/>
  <c r="BK425" i="2"/>
  <c r="BK385" i="2"/>
  <c r="J347" i="2"/>
  <c r="BK247" i="2"/>
  <c r="J525" i="2"/>
  <c r="BK505" i="2"/>
  <c r="BK453" i="2"/>
  <c r="BK342" i="2"/>
  <c r="BK292" i="2"/>
  <c r="J236" i="2"/>
  <c r="J430" i="2"/>
  <c r="J362" i="2"/>
  <c r="BK317" i="2"/>
  <c r="BK286" i="2"/>
  <c r="J199" i="2"/>
  <c r="BK459" i="2"/>
  <c r="BK398" i="2"/>
  <c r="BK366" i="2"/>
  <c r="BK322" i="2"/>
  <c r="J296" i="2"/>
  <c r="BK190" i="2"/>
  <c r="J157" i="2"/>
  <c r="BK513" i="2"/>
  <c r="J475" i="2"/>
  <c r="J339" i="2"/>
  <c r="J295" i="2"/>
  <c r="BK264" i="2"/>
  <c r="BK194" i="2"/>
  <c r="J155" i="2"/>
  <c r="BK442" i="2"/>
  <c r="J366" i="2"/>
  <c r="J325" i="2"/>
  <c r="BK294" i="2"/>
  <c r="J245" i="2"/>
  <c r="BK155" i="2"/>
  <c r="J341" i="3"/>
  <c r="J286" i="3"/>
  <c r="J250" i="3"/>
  <c r="BK231" i="3"/>
  <c r="J183" i="3"/>
  <c r="BK361" i="3"/>
  <c r="J318" i="3"/>
  <c r="BK290" i="3"/>
  <c r="J215" i="3"/>
  <c r="BK365" i="3"/>
  <c r="BK311" i="3"/>
  <c r="J272" i="3"/>
  <c r="BK183" i="3"/>
  <c r="BK139" i="3"/>
  <c r="BK321" i="3"/>
  <c r="BK278" i="3"/>
  <c r="BK240" i="3"/>
  <c r="J157" i="3"/>
  <c r="J359" i="3"/>
  <c r="BK280" i="3"/>
  <c r="BK238" i="3"/>
  <c r="J189" i="3"/>
  <c r="BK189" i="3"/>
  <c r="BK142" i="3"/>
  <c r="J349" i="3"/>
  <c r="J321" i="3"/>
  <c r="J278" i="3"/>
  <c r="BK234" i="3"/>
  <c r="BK192" i="3"/>
  <c r="J135" i="3"/>
  <c r="BK306" i="4"/>
  <c r="J220" i="4"/>
  <c r="J154" i="4"/>
  <c r="J365" i="4"/>
  <c r="BK314" i="4"/>
  <c r="BK264" i="4"/>
  <c r="J233" i="4"/>
  <c r="J355" i="4"/>
  <c r="J312" i="4"/>
  <c r="J255" i="4"/>
  <c r="BK148" i="4"/>
  <c r="BK262" i="4"/>
  <c r="BK236" i="4"/>
  <c r="BK191" i="4"/>
  <c r="J378" i="4"/>
  <c r="J363" i="4"/>
  <c r="J324" i="4"/>
  <c r="BK246" i="4"/>
  <c r="BK173" i="4"/>
  <c r="BK367" i="4"/>
  <c r="BK324" i="4"/>
  <c r="BK296" i="4"/>
  <c r="J242" i="4"/>
  <c r="J314" i="4"/>
  <c r="BK271" i="4"/>
  <c r="BK233" i="4"/>
  <c r="BK166" i="4"/>
  <c r="J271" i="4"/>
  <c r="J203" i="4"/>
  <c r="BK154" i="4"/>
  <c r="BK399" i="5"/>
  <c r="BK333" i="5"/>
  <c r="BK239" i="5"/>
  <c r="J163" i="5"/>
  <c r="J473" i="5"/>
  <c r="BK419" i="5"/>
  <c r="BK323" i="5"/>
  <c r="BK219" i="5"/>
  <c r="J464" i="5"/>
  <c r="J415" i="5"/>
  <c r="BK356" i="5"/>
  <c r="BK262" i="5"/>
  <c r="BK204" i="5"/>
  <c r="BK137" i="5"/>
  <c r="BK394" i="5"/>
  <c r="J302" i="5"/>
  <c r="J165" i="5"/>
  <c r="BK135" i="5"/>
  <c r="J385" i="5"/>
  <c r="J309" i="5"/>
  <c r="J166" i="5"/>
  <c r="J382" i="5"/>
  <c r="BK317" i="5"/>
  <c r="J250" i="5"/>
  <c r="BK166" i="5"/>
  <c r="BK473" i="5"/>
  <c r="BK449" i="5"/>
  <c r="BK382" i="5"/>
  <c r="BK336" i="5"/>
  <c r="BK283" i="5"/>
  <c r="BK148" i="5"/>
  <c r="BK179" i="6"/>
  <c r="J144" i="6"/>
  <c r="BK141" i="6"/>
  <c r="BK171" i="6"/>
  <c r="BK180" i="6"/>
  <c r="BK140" i="6"/>
  <c r="BK174" i="6"/>
  <c r="J145" i="6"/>
  <c r="J148" i="6"/>
  <c r="BK165" i="6"/>
  <c r="J190" i="6"/>
  <c r="J124" i="6"/>
  <c r="BK335" i="7"/>
  <c r="BK302" i="7"/>
  <c r="BK277" i="7"/>
  <c r="BK262" i="7"/>
  <c r="BK249" i="7"/>
  <c r="BK148" i="7"/>
  <c r="BK327" i="7"/>
  <c r="J324" i="7"/>
  <c r="J320" i="7"/>
  <c r="J284" i="7"/>
  <c r="BK282" i="7"/>
  <c r="BK280" i="7"/>
  <c r="J277" i="7"/>
  <c r="J262" i="7"/>
  <c r="BK243" i="7"/>
  <c r="J343" i="7"/>
  <c r="J308" i="7"/>
  <c r="BK260" i="7"/>
  <c r="BK188" i="7"/>
  <c r="J304" i="7"/>
  <c r="J176" i="7"/>
  <c r="BK130" i="7"/>
  <c r="BK241" i="7"/>
  <c r="J232" i="7"/>
  <c r="J184" i="7"/>
  <c r="BK164" i="7"/>
  <c r="BK358" i="7"/>
  <c r="BK339" i="7"/>
  <c r="J297" i="7"/>
  <c r="J224" i="7"/>
  <c r="J188" i="7"/>
  <c r="BK144" i="7"/>
  <c r="J353" i="7"/>
  <c r="BK316" i="7"/>
  <c r="BK265" i="7"/>
  <c r="J196" i="7"/>
  <c r="J142" i="7"/>
  <c r="BK290" i="7"/>
  <c r="J275" i="7"/>
  <c r="BK240" i="7"/>
  <c r="BK209" i="7"/>
  <c r="J168" i="7"/>
  <c r="J138" i="8"/>
  <c r="J123" i="8"/>
  <c r="J142" i="8"/>
  <c r="J145" i="8"/>
  <c r="J125" i="8"/>
  <c r="J133" i="8"/>
  <c r="BK139" i="8"/>
  <c r="J511" i="2"/>
  <c r="BK481" i="2"/>
  <c r="BK364" i="2"/>
  <c r="J306" i="2"/>
  <c r="BK261" i="2"/>
  <c r="J509" i="2"/>
  <c r="J456" i="2"/>
  <c r="BK392" i="2"/>
  <c r="J360" i="2"/>
  <c r="J224" i="2"/>
  <c r="J147" i="2"/>
  <c r="BK497" i="2"/>
  <c r="J398" i="2"/>
  <c r="BK255" i="2"/>
  <c r="J233" i="2"/>
  <c r="BK184" i="2"/>
  <c r="BK516" i="2"/>
  <c r="BK475" i="2"/>
  <c r="BK437" i="2"/>
  <c r="BK347" i="2"/>
  <c r="J298" i="2"/>
  <c r="BK245" i="2"/>
  <c r="J217" i="2"/>
  <c r="BK450" i="2"/>
  <c r="BK394" i="2"/>
  <c r="BK350" i="2"/>
  <c r="J280" i="2"/>
  <c r="J264" i="2"/>
  <c r="J186" i="2"/>
  <c r="J427" i="2"/>
  <c r="BK360" i="2"/>
  <c r="BK319" i="2"/>
  <c r="BK211" i="2"/>
  <c r="J516" i="2"/>
  <c r="J497" i="2"/>
  <c r="BK359" i="2"/>
  <c r="BK306" i="2"/>
  <c r="BK293" i="2"/>
  <c r="BK239" i="2"/>
  <c r="BK165" i="2"/>
  <c r="J394" i="2"/>
  <c r="BK362" i="2"/>
  <c r="J304" i="2"/>
  <c r="BK233" i="2"/>
  <c r="J372" i="3"/>
  <c r="J330" i="3"/>
  <c r="BK276" i="3"/>
  <c r="BK242" i="3"/>
  <c r="BK201" i="3"/>
  <c r="BK157" i="3"/>
  <c r="BK314" i="3"/>
  <c r="BK263" i="3"/>
  <c r="BK209" i="3"/>
  <c r="BK338" i="3"/>
  <c r="BK282" i="3"/>
  <c r="J258" i="3"/>
  <c r="BK225" i="3"/>
  <c r="J195" i="3"/>
  <c r="BK379" i="3"/>
  <c r="BK315" i="3"/>
  <c r="J247" i="3"/>
  <c r="J162" i="3"/>
  <c r="BK303" i="3"/>
  <c r="BK247" i="3"/>
  <c r="J198" i="3"/>
  <c r="J139" i="3"/>
  <c r="BK160" i="3"/>
  <c r="J365" i="3"/>
  <c r="BK300" i="3"/>
  <c r="BK258" i="3"/>
  <c r="J212" i="3"/>
  <c r="J154" i="3"/>
  <c r="BK309" i="4"/>
  <c r="J231" i="4"/>
  <c r="BK385" i="4"/>
  <c r="J327" i="4"/>
  <c r="BK290" i="4"/>
  <c r="J191" i="4"/>
  <c r="BK348" i="4"/>
  <c r="J292" i="4"/>
  <c r="BK214" i="4"/>
  <c r="J309" i="4"/>
  <c r="BK258" i="4"/>
  <c r="J226" i="4"/>
  <c r="J142" i="4"/>
  <c r="J367" i="4"/>
  <c r="BK284" i="4"/>
  <c r="J194" i="4"/>
  <c r="J135" i="4"/>
  <c r="BK355" i="4"/>
  <c r="BK299" i="4"/>
  <c r="J244" i="4"/>
  <c r="J145" i="4"/>
  <c r="BK280" i="4"/>
  <c r="J248" i="4"/>
  <c r="BK188" i="4"/>
  <c r="BK145" i="4"/>
  <c r="J217" i="4"/>
  <c r="J164" i="4"/>
  <c r="BK388" i="5"/>
  <c r="J282" i="5"/>
  <c r="J180" i="5"/>
  <c r="J131" i="5"/>
  <c r="J453" i="5"/>
  <c r="J356" i="5"/>
  <c r="J278" i="5"/>
  <c r="J133" i="5"/>
  <c r="J407" i="5"/>
  <c r="J275" i="5"/>
  <c r="J223" i="5"/>
  <c r="BK431" i="5"/>
  <c r="J333" i="5"/>
  <c r="J242" i="5"/>
  <c r="J467" i="5"/>
  <c r="BK379" i="5"/>
  <c r="BK270" i="5"/>
  <c r="J127" i="5"/>
  <c r="J352" i="5"/>
  <c r="J286" i="5"/>
  <c r="BK184" i="5"/>
  <c r="BK136" i="5"/>
  <c r="BK454" i="5"/>
  <c r="J394" i="5"/>
  <c r="BK359" i="5"/>
  <c r="J317" i="5"/>
  <c r="BK133" i="5"/>
  <c r="J174" i="6"/>
  <c r="J180" i="6"/>
  <c r="J184" i="6"/>
  <c r="J140" i="6"/>
  <c r="BK148" i="6"/>
  <c r="J178" i="6"/>
  <c r="BK128" i="6"/>
  <c r="J176" i="6"/>
  <c r="J154" i="6"/>
  <c r="J179" i="6"/>
  <c r="J348" i="7"/>
  <c r="J329" i="7"/>
  <c r="BK295" i="7"/>
  <c r="J269" i="7"/>
  <c r="J241" i="7"/>
  <c r="BK140" i="7"/>
  <c r="J339" i="7"/>
  <c r="BK255" i="7"/>
  <c r="BK355" i="7"/>
  <c r="J333" i="7"/>
  <c r="BK306" i="7"/>
  <c r="J254" i="7"/>
  <c r="BK186" i="7"/>
  <c r="BK252" i="7"/>
  <c r="J136" i="7"/>
  <c r="BK244" i="7"/>
  <c r="J221" i="7"/>
  <c r="J172" i="7"/>
  <c r="J351" i="7"/>
  <c r="BK333" i="7"/>
  <c r="BK273" i="7"/>
  <c r="BK219" i="7"/>
  <c r="J180" i="7"/>
  <c r="J358" i="7"/>
  <c r="J345" i="7"/>
  <c r="J310" i="7"/>
  <c r="BK275" i="7"/>
  <c r="J194" i="7"/>
  <c r="J139" i="7"/>
  <c r="BK289" i="7"/>
  <c r="BK248" i="7"/>
  <c r="BK184" i="7"/>
  <c r="BK129" i="8"/>
  <c r="J122" i="8"/>
  <c r="BK126" i="8"/>
  <c r="BK132" i="8"/>
  <c r="J505" i="2"/>
  <c r="BK447" i="2"/>
  <c r="J344" i="2"/>
  <c r="BK302" i="2"/>
  <c r="BK523" i="2"/>
  <c r="BK487" i="2"/>
  <c r="BK420" i="2"/>
  <c r="BK381" i="2"/>
  <c r="BK358" i="2"/>
  <c r="J261" i="2"/>
  <c r="J209" i="2"/>
  <c r="BK501" i="2"/>
  <c r="BK427" i="2"/>
  <c r="BK396" i="2"/>
  <c r="BK259" i="2"/>
  <c r="BK236" i="2"/>
  <c r="BK157" i="2"/>
  <c r="BK517" i="2"/>
  <c r="J487" i="2"/>
  <c r="J376" i="2"/>
  <c r="J331" i="2"/>
  <c r="J251" i="2"/>
  <c r="J239" i="2"/>
  <c r="BK180" i="2"/>
  <c r="J415" i="2"/>
  <c r="BK343" i="2"/>
  <c r="BK295" i="2"/>
  <c r="J249" i="2"/>
  <c r="J190" i="2"/>
  <c r="BK422" i="2"/>
  <c r="J361" i="2"/>
  <c r="J299" i="2"/>
  <c r="BK209" i="2"/>
  <c r="BK430" i="2"/>
  <c r="J335" i="2"/>
  <c r="J294" i="2"/>
  <c r="J196" i="2"/>
  <c r="J447" i="2"/>
  <c r="J364" i="2"/>
  <c r="BK310" i="2"/>
  <c r="BK257" i="2"/>
  <c r="BK359" i="3"/>
  <c r="BK308" i="3"/>
  <c r="J260" i="3"/>
  <c r="J234" i="3"/>
  <c r="BK162" i="3"/>
  <c r="J357" i="3"/>
  <c r="J297" i="3"/>
  <c r="J227" i="3"/>
  <c r="J376" i="3"/>
  <c r="J308" i="3"/>
  <c r="J263" i="3"/>
  <c r="J244" i="3"/>
  <c r="J224" i="3"/>
  <c r="J164" i="3"/>
  <c r="J353" i="3"/>
  <c r="BK288" i="3"/>
  <c r="BK256" i="3"/>
  <c r="J192" i="3"/>
  <c r="BK376" i="3"/>
  <c r="J300" i="3"/>
  <c r="J229" i="3"/>
  <c r="BK180" i="3"/>
  <c r="BK135" i="3"/>
  <c r="BK345" i="3"/>
  <c r="BK293" i="3"/>
  <c r="BK250" i="3"/>
  <c r="J201" i="3"/>
  <c r="J142" i="3"/>
  <c r="J264" i="4"/>
  <c r="J207" i="4"/>
  <c r="J371" i="4"/>
  <c r="BK320" i="4"/>
  <c r="BK286" i="4"/>
  <c r="BK207" i="4"/>
  <c r="BK142" i="4"/>
  <c r="J320" i="4"/>
  <c r="BK238" i="4"/>
  <c r="J132" i="4"/>
  <c r="BK268" i="4"/>
  <c r="BK231" i="4"/>
  <c r="BK185" i="4"/>
  <c r="BK371" i="4"/>
  <c r="BK312" i="4"/>
  <c r="J236" i="4"/>
  <c r="BK382" i="4"/>
  <c r="J351" i="4"/>
  <c r="J317" i="4"/>
  <c r="J284" i="4"/>
  <c r="J166" i="4"/>
  <c r="J274" i="4"/>
  <c r="BK229" i="4"/>
  <c r="J160" i="4"/>
  <c r="BK244" i="4"/>
  <c r="J173" i="4"/>
  <c r="BK415" i="5"/>
  <c r="J280" i="5"/>
  <c r="J218" i="5"/>
  <c r="J139" i="5"/>
  <c r="J469" i="5"/>
  <c r="J403" i="5"/>
  <c r="J283" i="5"/>
  <c r="J156" i="5"/>
  <c r="J445" i="5"/>
  <c r="J313" i="5"/>
  <c r="J259" i="5"/>
  <c r="J142" i="5"/>
  <c r="BK411" i="5"/>
  <c r="J327" i="5"/>
  <c r="BK266" i="5"/>
  <c r="BK156" i="5"/>
  <c r="BK445" i="5"/>
  <c r="J376" i="5"/>
  <c r="BK223" i="5"/>
  <c r="J136" i="5"/>
  <c r="J336" i="5"/>
  <c r="BK243" i="5"/>
  <c r="BK164" i="5"/>
  <c r="J466" i="5"/>
  <c r="J427" i="5"/>
  <c r="J363" i="5"/>
  <c r="J243" i="5"/>
  <c r="J186" i="6"/>
  <c r="J166" i="6"/>
  <c r="J158" i="6"/>
  <c r="BK170" i="6"/>
  <c r="J141" i="6"/>
  <c r="J175" i="6"/>
  <c r="J137" i="6"/>
  <c r="J177" i="6"/>
  <c r="BK144" i="6"/>
  <c r="BK178" i="6"/>
  <c r="J346" i="7"/>
  <c r="BK322" i="7"/>
  <c r="BK286" i="7"/>
  <c r="J267" i="7"/>
  <c r="J243" i="7"/>
  <c r="BK353" i="7"/>
  <c r="BK329" i="7"/>
  <c r="BK254" i="7"/>
  <c r="BK351" i="7"/>
  <c r="J326" i="7"/>
  <c r="BK299" i="7"/>
  <c r="J219" i="7"/>
  <c r="J130" i="7"/>
  <c r="BK215" i="7"/>
  <c r="J327" i="7"/>
  <c r="J238" i="7"/>
  <c r="J206" i="7"/>
  <c r="BK132" i="7"/>
  <c r="J331" i="7"/>
  <c r="J282" i="7"/>
  <c r="BK228" i="7"/>
  <c r="BK199" i="7"/>
  <c r="J355" i="7"/>
  <c r="BK324" i="7"/>
  <c r="J302" i="7"/>
  <c r="BK258" i="7"/>
  <c r="J186" i="7"/>
  <c r="BK138" i="7"/>
  <c r="J279" i="7"/>
  <c r="J244" i="7"/>
  <c r="J205" i="7"/>
  <c r="BK142" i="7"/>
  <c r="BK133" i="8"/>
  <c r="BK134" i="8"/>
  <c r="BK143" i="8"/>
  <c r="BK122" i="8"/>
  <c r="BK131" i="8"/>
  <c r="J132" i="8"/>
  <c r="BK142" i="8"/>
  <c r="BK124" i="8"/>
  <c r="J432" i="2"/>
  <c r="J293" i="2"/>
  <c r="J521" i="2"/>
  <c r="BK492" i="2"/>
  <c r="BK405" i="2"/>
  <c r="BK361" i="2"/>
  <c r="BK331" i="2"/>
  <c r="J310" i="2"/>
  <c r="BK153" i="2"/>
  <c r="J513" i="2"/>
  <c r="BK461" i="2"/>
  <c r="BK415" i="2"/>
  <c r="J381" i="2"/>
  <c r="J341" i="2"/>
  <c r="J253" i="2"/>
  <c r="J211" i="2"/>
  <c r="J194" i="2"/>
  <c r="J519" i="2"/>
  <c r="BK511" i="2"/>
  <c r="BK468" i="2"/>
  <c r="J425" i="2"/>
  <c r="J340" i="2"/>
  <c r="BK300" i="2"/>
  <c r="BK280" i="2"/>
  <c r="BK241" i="2"/>
  <c r="BK207" i="2"/>
  <c r="J453" i="2"/>
  <c r="J420" i="2"/>
  <c r="BK341" i="2"/>
  <c r="BK304" i="2"/>
  <c r="J276" i="2"/>
  <c r="BK217" i="2"/>
  <c r="J184" i="2"/>
  <c r="BK456" i="2"/>
  <c r="J396" i="2"/>
  <c r="J358" i="2"/>
  <c r="BK298" i="2"/>
  <c r="BK205" i="2"/>
  <c r="BK519" i="2"/>
  <c r="BK509" i="2"/>
  <c r="J463" i="2"/>
  <c r="J353" i="2"/>
  <c r="J297" i="2"/>
  <c r="J286" i="2"/>
  <c r="BK218" i="3"/>
  <c r="J148" i="3"/>
  <c r="BK349" i="3"/>
  <c r="BK306" i="3"/>
  <c r="J256" i="3"/>
  <c r="BK195" i="3"/>
  <c r="J345" i="3"/>
  <c r="J290" i="3"/>
  <c r="BK260" i="3"/>
  <c r="J205" i="3"/>
  <c r="J132" i="3"/>
  <c r="J311" i="3"/>
  <c r="J266" i="3"/>
  <c r="J236" i="3"/>
  <c r="J380" i="3"/>
  <c r="J338" i="3"/>
  <c r="BK286" i="3"/>
  <c r="J218" i="3"/>
  <c r="BK164" i="3"/>
  <c r="BK186" i="3"/>
  <c r="J379" i="3"/>
  <c r="BK330" i="3"/>
  <c r="J280" i="3"/>
  <c r="J240" i="3"/>
  <c r="J160" i="3"/>
  <c r="BK336" i="4"/>
  <c r="BK251" i="4"/>
  <c r="J182" i="4"/>
  <c r="BK135" i="4"/>
  <c r="J332" i="4"/>
  <c r="BK292" i="4"/>
  <c r="BK248" i="4"/>
  <c r="J359" i="4"/>
  <c r="BK294" i="4"/>
  <c r="BK217" i="4"/>
  <c r="BK139" i="4"/>
  <c r="J288" i="4"/>
  <c r="BK242" i="4"/>
  <c r="J214" i="4"/>
  <c r="J385" i="4"/>
  <c r="J348" i="4"/>
  <c r="BK266" i="4"/>
  <c r="BK203" i="4"/>
  <c r="J157" i="4"/>
  <c r="BK365" i="4"/>
  <c r="BK321" i="4"/>
  <c r="J286" i="4"/>
  <c r="BK200" i="4"/>
  <c r="J290" i="4"/>
  <c r="BK260" i="4"/>
  <c r="BK220" i="4"/>
  <c r="J268" i="4"/>
  <c r="J200" i="4"/>
  <c r="J449" i="5"/>
  <c r="BK363" i="5"/>
  <c r="BK259" i="5"/>
  <c r="BK165" i="5"/>
  <c r="BK127" i="5"/>
  <c r="BK435" i="5"/>
  <c r="BK349" i="5"/>
  <c r="J200" i="5"/>
  <c r="BK467" i="5"/>
  <c r="J423" i="5"/>
  <c r="BK286" i="5"/>
  <c r="BK250" i="5"/>
  <c r="BK462" i="5"/>
  <c r="J391" i="5"/>
  <c r="BK313" i="5"/>
  <c r="J239" i="5"/>
  <c r="BK154" i="5"/>
  <c r="BK423" i="5"/>
  <c r="J372" i="5"/>
  <c r="J137" i="5"/>
  <c r="BK372" i="5"/>
  <c r="J349" i="5"/>
  <c r="J263" i="5"/>
  <c r="BK233" i="5"/>
  <c r="J155" i="5"/>
  <c r="BK453" i="5"/>
  <c r="BK407" i="5"/>
  <c r="BK376" i="5"/>
  <c r="BK327" i="5"/>
  <c r="J164" i="5"/>
  <c r="J169" i="6"/>
  <c r="BK177" i="6"/>
  <c r="J181" i="6"/>
  <c r="BK182" i="6"/>
  <c r="J165" i="6"/>
  <c r="J182" i="6"/>
  <c r="BK166" i="6"/>
  <c r="BK173" i="6"/>
  <c r="BK175" i="6"/>
  <c r="BK145" i="6"/>
  <c r="BK186" i="6"/>
  <c r="BK167" i="6"/>
  <c r="J340" i="7"/>
  <c r="J319" i="7"/>
  <c r="BK279" i="7"/>
  <c r="BK256" i="7"/>
  <c r="J215" i="7"/>
  <c r="BK136" i="7"/>
  <c r="BK338" i="7"/>
  <c r="BK336" i="7"/>
  <c r="J286" i="7"/>
  <c r="BK224" i="7"/>
  <c r="J164" i="7"/>
  <c r="J299" i="7"/>
  <c r="BK168" i="7"/>
  <c r="J316" i="7"/>
  <c r="J240" i="7"/>
  <c r="J217" i="7"/>
  <c r="J146" i="7"/>
  <c r="BK348" i="7"/>
  <c r="J306" i="7"/>
  <c r="J265" i="7"/>
  <c r="BK221" i="7"/>
  <c r="BK172" i="7"/>
  <c r="J138" i="7"/>
  <c r="BK349" i="7"/>
  <c r="BK319" i="7"/>
  <c r="J290" i="7"/>
  <c r="J249" i="7"/>
  <c r="J144" i="7"/>
  <c r="BK292" i="7"/>
  <c r="BK264" i="7"/>
  <c r="J234" i="7"/>
  <c r="J199" i="7"/>
  <c r="BK155" i="7"/>
  <c r="BK137" i="8"/>
  <c r="J135" i="8"/>
  <c r="BK145" i="8"/>
  <c r="J128" i="8"/>
  <c r="J139" i="8"/>
  <c r="BK141" i="8"/>
  <c r="BK138" i="8"/>
  <c r="J131" i="8"/>
  <c r="J461" i="2"/>
  <c r="J301" i="2"/>
  <c r="BK290" i="2"/>
  <c r="J255" i="2"/>
  <c r="BK186" i="2"/>
  <c r="J392" i="2"/>
  <c r="BK339" i="2"/>
  <c r="BK299" i="2"/>
  <c r="BK253" i="2"/>
  <c r="BK224" i="2"/>
  <c r="BK353" i="3"/>
  <c r="J306" i="3"/>
  <c r="BK269" i="3"/>
  <c r="BK244" i="3"/>
  <c r="J225" i="3"/>
  <c r="BK380" i="3"/>
  <c r="J326" i="3"/>
  <c r="J303" i="3"/>
  <c r="J238" i="3"/>
  <c r="J171" i="3"/>
  <c r="BK357" i="3"/>
  <c r="J293" i="3"/>
  <c r="J209" i="3"/>
  <c r="J145" i="3"/>
  <c r="BK326" i="3"/>
  <c r="J269" i="3"/>
  <c r="J231" i="3"/>
  <c r="BK148" i="3"/>
  <c r="J369" i="3"/>
  <c r="BK266" i="3"/>
  <c r="BK224" i="3"/>
  <c r="BK205" i="3"/>
  <c r="BK154" i="3"/>
  <c r="J361" i="3"/>
  <c r="BK341" i="3"/>
  <c r="BK272" i="3"/>
  <c r="BK215" i="3"/>
  <c r="J175" i="3"/>
  <c r="BK327" i="4"/>
  <c r="J238" i="4"/>
  <c r="BK164" i="4"/>
  <c r="J336" i="4"/>
  <c r="J294" i="4"/>
  <c r="J251" i="4"/>
  <c r="BK197" i="4"/>
  <c r="J347" i="4"/>
  <c r="BK240" i="4"/>
  <c r="J177" i="4"/>
  <c r="J296" i="4"/>
  <c r="J240" i="4"/>
  <c r="J211" i="4"/>
  <c r="J382" i="4"/>
  <c r="J344" i="4"/>
  <c r="BK274" i="4"/>
  <c r="J224" i="4"/>
  <c r="BK378" i="4"/>
  <c r="BK363" i="4"/>
  <c r="BK332" i="4"/>
  <c r="J277" i="4"/>
  <c r="BK317" i="4"/>
  <c r="BK288" i="4"/>
  <c r="BK255" i="4"/>
  <c r="J197" i="4"/>
  <c r="BK157" i="4"/>
  <c r="J227" i="4"/>
  <c r="BK194" i="4"/>
  <c r="J441" i="5"/>
  <c r="BK385" i="5"/>
  <c r="BK263" i="5"/>
  <c r="BK229" i="5"/>
  <c r="J148" i="5"/>
  <c r="J462" i="5"/>
  <c r="BK391" i="5"/>
  <c r="J270" i="5"/>
  <c r="BK139" i="5"/>
  <c r="BK441" i="5"/>
  <c r="BK366" i="5"/>
  <c r="J266" i="5"/>
  <c r="J154" i="5"/>
  <c r="J419" i="5"/>
  <c r="J366" i="5"/>
  <c r="BK282" i="5"/>
  <c r="J204" i="5"/>
  <c r="J455" i="5"/>
  <c r="J399" i="5"/>
  <c r="BK295" i="5"/>
  <c r="BK142" i="5"/>
  <c r="BK369" i="5"/>
  <c r="BK309" i="5"/>
  <c r="BK218" i="5"/>
  <c r="BK469" i="5"/>
  <c r="J435" i="5"/>
  <c r="J388" i="5"/>
  <c r="J323" i="5"/>
  <c r="J229" i="5"/>
  <c r="BK181" i="6"/>
  <c r="J136" i="6"/>
  <c r="BK124" i="6"/>
  <c r="J183" i="6"/>
  <c r="J170" i="6"/>
  <c r="J128" i="6"/>
  <c r="J167" i="6"/>
  <c r="BK176" i="6"/>
  <c r="BK172" i="6"/>
  <c r="BK190" i="6"/>
  <c r="BK158" i="6"/>
  <c r="J338" i="7"/>
  <c r="BK314" i="7"/>
  <c r="J273" i="7"/>
  <c r="J255" i="7"/>
  <c r="BK176" i="7"/>
  <c r="BK340" i="7"/>
  <c r="J335" i="7"/>
  <c r="J256" i="7"/>
  <c r="J349" i="7"/>
  <c r="J322" i="7"/>
  <c r="J295" i="7"/>
  <c r="J252" i="7"/>
  <c r="BK174" i="7"/>
  <c r="BK284" i="7"/>
  <c r="J155" i="7"/>
  <c r="J312" i="7"/>
  <c r="J236" i="7"/>
  <c r="BK192" i="7"/>
  <c r="J162" i="7"/>
  <c r="BK343" i="7"/>
  <c r="BK304" i="7"/>
  <c r="BK251" i="7"/>
  <c r="J209" i="7"/>
  <c r="J148" i="7"/>
  <c r="BK346" i="7"/>
  <c r="J314" i="7"/>
  <c r="J289" i="7"/>
  <c r="J251" i="7"/>
  <c r="BK180" i="7"/>
  <c r="BK297" i="7"/>
  <c r="J258" i="7"/>
  <c r="BK238" i="7"/>
  <c r="J228" i="7"/>
  <c r="J192" i="7"/>
  <c r="BK146" i="8"/>
  <c r="J137" i="8"/>
  <c r="J124" i="8"/>
  <c r="BK135" i="8"/>
  <c r="J143" i="8"/>
  <c r="J146" i="8"/>
  <c r="BK128" i="8"/>
  <c r="J129" i="8"/>
  <c r="J517" i="2"/>
  <c r="J488" i="2"/>
  <c r="J405" i="2"/>
  <c r="J322" i="2"/>
  <c r="J300" i="2"/>
  <c r="BK271" i="2"/>
  <c r="BK490" i="2"/>
  <c r="J450" i="2"/>
  <c r="J400" i="2"/>
  <c r="J343" i="2"/>
  <c r="BK249" i="2"/>
  <c r="BK525" i="2"/>
  <c r="J490" i="2"/>
  <c r="J437" i="2"/>
  <c r="J411" i="2"/>
  <c r="J350" i="2"/>
  <c r="J317" i="2"/>
  <c r="BK251" i="2"/>
  <c r="BK199" i="2"/>
  <c r="J153" i="2"/>
  <c r="BK488" i="2"/>
  <c r="BK463" i="2"/>
  <c r="BK400" i="2"/>
  <c r="BK344" i="2"/>
  <c r="J302" i="2"/>
  <c r="J290" i="2"/>
  <c r="J241" i="2"/>
  <c r="BK188" i="2"/>
  <c r="J422" i="2"/>
  <c r="J372" i="2"/>
  <c r="BK335" i="2"/>
  <c r="BK296" i="2"/>
  <c r="J271" i="2"/>
  <c r="J207" i="2"/>
  <c r="J165" i="2"/>
  <c r="BK432" i="2"/>
  <c r="BK376" i="2"/>
  <c r="BK353" i="2"/>
  <c r="J257" i="2"/>
  <c r="J180" i="2"/>
  <c r="BK514" i="2"/>
  <c r="J501" i="2"/>
  <c r="J459" i="2"/>
  <c r="BK325" i="2"/>
  <c r="J292" i="2"/>
  <c r="J259" i="2"/>
  <c r="J188" i="2"/>
  <c r="BK147" i="2"/>
  <c r="J385" i="2"/>
  <c r="BK340" i="2"/>
  <c r="BK297" i="2"/>
  <c r="J247" i="2"/>
  <c r="J205" i="2"/>
  <c r="J342" i="3"/>
  <c r="J314" i="3"/>
  <c r="BK254" i="3"/>
  <c r="BK227" i="3"/>
  <c r="BK171" i="3"/>
  <c r="J288" i="3"/>
  <c r="BK229" i="3"/>
  <c r="BK145" i="3"/>
  <c r="J315" i="3"/>
  <c r="J276" i="3"/>
  <c r="J254" i="3"/>
  <c r="BK236" i="3"/>
  <c r="BK222" i="3"/>
  <c r="BK175" i="3"/>
  <c r="BK369" i="3"/>
  <c r="BK297" i="3"/>
  <c r="J252" i="3"/>
  <c r="BK198" i="3"/>
  <c r="BK132" i="3"/>
  <c r="BK318" i="3"/>
  <c r="J242" i="3"/>
  <c r="BK212" i="3"/>
  <c r="BK252" i="3"/>
  <c r="J180" i="3"/>
  <c r="BK372" i="3"/>
  <c r="BK342" i="3"/>
  <c r="J282" i="3"/>
  <c r="J222" i="3"/>
  <c r="J186" i="3"/>
  <c r="BK344" i="4"/>
  <c r="J280" i="4"/>
  <c r="BK226" i="4"/>
  <c r="J139" i="4"/>
  <c r="BK359" i="4"/>
  <c r="J299" i="4"/>
  <c r="J260" i="4"/>
  <c r="J188" i="4"/>
  <c r="J321" i="4"/>
  <c r="BK277" i="4"/>
  <c r="BK211" i="4"/>
  <c r="J303" i="4"/>
  <c r="J246" i="4"/>
  <c r="J229" i="4"/>
  <c r="J148" i="4"/>
  <c r="BK375" i="4"/>
  <c r="BK351" i="4"/>
  <c r="J258" i="4"/>
  <c r="BK177" i="4"/>
  <c r="J375" i="4"/>
  <c r="BK347" i="4"/>
  <c r="J306" i="4"/>
  <c r="J266" i="4"/>
  <c r="BK182" i="4"/>
  <c r="BK303" i="4"/>
  <c r="J262" i="4"/>
  <c r="BK227" i="4"/>
  <c r="J185" i="4"/>
  <c r="BK132" i="4"/>
  <c r="BK224" i="4"/>
  <c r="BK160" i="4"/>
  <c r="BK427" i="5"/>
  <c r="J342" i="5"/>
  <c r="J262" i="5"/>
  <c r="BK200" i="5"/>
  <c r="J135" i="5"/>
  <c r="J454" i="5"/>
  <c r="J379" i="5"/>
  <c r="J295" i="5"/>
  <c r="BK180" i="5"/>
  <c r="BK455" i="5"/>
  <c r="BK403" i="5"/>
  <c r="BK278" i="5"/>
  <c r="J233" i="5"/>
  <c r="BK466" i="5"/>
  <c r="J369" i="5"/>
  <c r="BK280" i="5"/>
  <c r="J219" i="5"/>
  <c r="BK155" i="5"/>
  <c r="J411" i="5"/>
  <c r="BK352" i="5"/>
  <c r="J184" i="5"/>
  <c r="BK131" i="5"/>
  <c r="J359" i="5"/>
  <c r="BK302" i="5"/>
  <c r="BK242" i="5"/>
  <c r="BK163" i="5"/>
  <c r="BK464" i="5"/>
  <c r="J431" i="5"/>
  <c r="BK342" i="5"/>
  <c r="BK275" i="5"/>
  <c r="BK184" i="6"/>
  <c r="BK154" i="6"/>
  <c r="J173" i="6"/>
  <c r="BK183" i="6"/>
  <c r="J185" i="6"/>
  <c r="J172" i="6"/>
  <c r="BK136" i="6"/>
  <c r="BK169" i="6"/>
  <c r="BK185" i="6"/>
  <c r="BK168" i="6"/>
  <c r="J168" i="6"/>
  <c r="BK137" i="6"/>
  <c r="J171" i="6"/>
  <c r="BK342" i="7"/>
  <c r="BK320" i="7"/>
  <c r="J280" i="7"/>
  <c r="J264" i="7"/>
  <c r="BK217" i="7"/>
  <c r="BK134" i="7"/>
  <c r="BK331" i="7"/>
  <c r="BK267" i="7"/>
  <c r="J248" i="7"/>
  <c r="BK345" i="7"/>
  <c r="BK310" i="7"/>
  <c r="BK271" i="7"/>
  <c r="BK196" i="7"/>
  <c r="BK326" i="7"/>
  <c r="BK206" i="7"/>
  <c r="BK139" i="7"/>
  <c r="J271" i="7"/>
  <c r="BK234" i="7"/>
  <c r="J174" i="7"/>
  <c r="J140" i="7"/>
  <c r="J342" i="7"/>
  <c r="BK312" i="7"/>
  <c r="J292" i="7"/>
  <c r="J246" i="7"/>
  <c r="BK205" i="7"/>
  <c r="BK146" i="7"/>
  <c r="J336" i="7"/>
  <c r="BK308" i="7"/>
  <c r="J260" i="7"/>
  <c r="BK246" i="7"/>
  <c r="BK162" i="7"/>
  <c r="J132" i="7"/>
  <c r="BK269" i="7"/>
  <c r="BK236" i="7"/>
  <c r="BK232" i="7"/>
  <c r="BK194" i="7"/>
  <c r="J134" i="7"/>
  <c r="BK130" i="8"/>
  <c r="BK125" i="8"/>
  <c r="J141" i="8"/>
  <c r="BK123" i="8"/>
  <c r="J134" i="8"/>
  <c r="J126" i="8"/>
  <c r="J130" i="8"/>
  <c r="T146" i="2" l="1"/>
  <c r="P183" i="2"/>
  <c r="T216" i="2"/>
  <c r="P303" i="2"/>
  <c r="T131" i="3"/>
  <c r="BK246" i="3"/>
  <c r="J246" i="3"/>
  <c r="J101" i="3"/>
  <c r="R275" i="3"/>
  <c r="BK325" i="3"/>
  <c r="J325" i="3"/>
  <c r="J105" i="3"/>
  <c r="P344" i="3"/>
  <c r="T131" i="4"/>
  <c r="T223" i="4"/>
  <c r="R283" i="4"/>
  <c r="T350" i="4"/>
  <c r="T130" i="5"/>
  <c r="BK285" i="5"/>
  <c r="J285" i="5" s="1"/>
  <c r="J101" i="5" s="1"/>
  <c r="R285" i="5"/>
  <c r="R463" i="5"/>
  <c r="BK164" i="6"/>
  <c r="J164" i="6" s="1"/>
  <c r="J100" i="6" s="1"/>
  <c r="BK146" i="2"/>
  <c r="J146" i="2" s="1"/>
  <c r="J99" i="2" s="1"/>
  <c r="T164" i="2"/>
  <c r="R216" i="2"/>
  <c r="P291" i="2"/>
  <c r="P288" i="2" s="1"/>
  <c r="P316" i="2"/>
  <c r="BK352" i="2"/>
  <c r="J352" i="2" s="1"/>
  <c r="J118" i="2" s="1"/>
  <c r="R404" i="2"/>
  <c r="R431" i="2"/>
  <c r="BK518" i="2"/>
  <c r="J518" i="2" s="1"/>
  <c r="J123" i="2" s="1"/>
  <c r="T179" i="3"/>
  <c r="R221" i="3"/>
  <c r="P275" i="3"/>
  <c r="P325" i="3"/>
  <c r="BK340" i="3"/>
  <c r="J340" i="3"/>
  <c r="J106" i="3" s="1"/>
  <c r="R340" i="3"/>
  <c r="BK375" i="3"/>
  <c r="J375" i="3" s="1"/>
  <c r="J109" i="3" s="1"/>
  <c r="T322" i="5"/>
  <c r="T123" i="6"/>
  <c r="BK129" i="7"/>
  <c r="T208" i="7"/>
  <c r="BK220" i="7"/>
  <c r="J220" i="7"/>
  <c r="J100" i="7" s="1"/>
  <c r="T220" i="7"/>
  <c r="BK294" i="7"/>
  <c r="J294" i="7"/>
  <c r="J105" i="7"/>
  <c r="T294" i="7"/>
  <c r="P164" i="2"/>
  <c r="BK204" i="2"/>
  <c r="J204" i="2" s="1"/>
  <c r="J103" i="2" s="1"/>
  <c r="T204" i="2"/>
  <c r="T203" i="2"/>
  <c r="T244" i="2"/>
  <c r="T275" i="2"/>
  <c r="R303" i="2"/>
  <c r="P330" i="2"/>
  <c r="BK346" i="2"/>
  <c r="J346" i="2" s="1"/>
  <c r="J117" i="2" s="1"/>
  <c r="P346" i="2"/>
  <c r="T346" i="2"/>
  <c r="T345" i="2" s="1"/>
  <c r="BK404" i="2"/>
  <c r="J404" i="2"/>
  <c r="J119" i="2"/>
  <c r="T404" i="2"/>
  <c r="T431" i="2"/>
  <c r="R518" i="2"/>
  <c r="BK179" i="3"/>
  <c r="J179" i="3"/>
  <c r="J99" i="3" s="1"/>
  <c r="P246" i="3"/>
  <c r="R296" i="3"/>
  <c r="R344" i="3"/>
  <c r="R131" i="4"/>
  <c r="BK223" i="4"/>
  <c r="J223" i="4"/>
  <c r="J100" i="4"/>
  <c r="R254" i="4"/>
  <c r="R302" i="4"/>
  <c r="R350" i="4"/>
  <c r="BK130" i="5"/>
  <c r="J130" i="5" s="1"/>
  <c r="J99" i="5" s="1"/>
  <c r="R322" i="5"/>
  <c r="BK123" i="6"/>
  <c r="J123" i="6" s="1"/>
  <c r="J98" i="6" s="1"/>
  <c r="T164" i="6"/>
  <c r="T129" i="7"/>
  <c r="T128" i="7" s="1"/>
  <c r="T231" i="7"/>
  <c r="T230" i="7"/>
  <c r="T229" i="7" s="1"/>
  <c r="T318" i="7"/>
  <c r="P121" i="8"/>
  <c r="R164" i="2"/>
  <c r="BK216" i="2"/>
  <c r="J216" i="2" s="1"/>
  <c r="J105" i="2" s="1"/>
  <c r="P244" i="2"/>
  <c r="P215" i="2" s="1"/>
  <c r="BK275" i="2"/>
  <c r="J275" i="2" s="1"/>
  <c r="J108" i="2" s="1"/>
  <c r="T291" i="2"/>
  <c r="T288" i="2" s="1"/>
  <c r="R316" i="2"/>
  <c r="T330" i="2"/>
  <c r="R346" i="2"/>
  <c r="BK474" i="2"/>
  <c r="J474" i="2" s="1"/>
  <c r="J122" i="2" s="1"/>
  <c r="P518" i="2"/>
  <c r="R131" i="3"/>
  <c r="P221" i="3"/>
  <c r="BK275" i="3"/>
  <c r="J275" i="3"/>
  <c r="J102" i="3" s="1"/>
  <c r="BK296" i="3"/>
  <c r="J296" i="3"/>
  <c r="J104" i="3"/>
  <c r="R325" i="3"/>
  <c r="P340" i="3"/>
  <c r="T375" i="3"/>
  <c r="BK181" i="4"/>
  <c r="J181" i="4" s="1"/>
  <c r="J99" i="4" s="1"/>
  <c r="R223" i="4"/>
  <c r="BK283" i="4"/>
  <c r="J283" i="4" s="1"/>
  <c r="J102" i="4" s="1"/>
  <c r="T302" i="4"/>
  <c r="BK350" i="4"/>
  <c r="J350" i="4" s="1"/>
  <c r="J108" i="4" s="1"/>
  <c r="R381" i="4"/>
  <c r="P130" i="5"/>
  <c r="P269" i="5"/>
  <c r="T269" i="5"/>
  <c r="T285" i="5"/>
  <c r="T463" i="5"/>
  <c r="R123" i="6"/>
  <c r="R129" i="7"/>
  <c r="P231" i="7"/>
  <c r="R318" i="7"/>
  <c r="R121" i="8"/>
  <c r="BK164" i="2"/>
  <c r="J164" i="2" s="1"/>
  <c r="J100" i="2" s="1"/>
  <c r="R183" i="2"/>
  <c r="P204" i="2"/>
  <c r="P203" i="2" s="1"/>
  <c r="BK244" i="2"/>
  <c r="J244" i="2"/>
  <c r="J106" i="2"/>
  <c r="R291" i="2"/>
  <c r="R288" i="2" s="1"/>
  <c r="BK316" i="2"/>
  <c r="J316" i="2"/>
  <c r="J114" i="2" s="1"/>
  <c r="R330" i="2"/>
  <c r="R352" i="2"/>
  <c r="P474" i="2"/>
  <c r="T518" i="2"/>
  <c r="P131" i="3"/>
  <c r="BK221" i="3"/>
  <c r="J221" i="3"/>
  <c r="J100" i="3" s="1"/>
  <c r="T246" i="3"/>
  <c r="T296" i="3"/>
  <c r="T344" i="3"/>
  <c r="T343" i="3" s="1"/>
  <c r="BK131" i="4"/>
  <c r="J131" i="4"/>
  <c r="J98" i="4"/>
  <c r="R181" i="4"/>
  <c r="BK254" i="4"/>
  <c r="J254" i="4"/>
  <c r="J101" i="4"/>
  <c r="P283" i="4"/>
  <c r="BK302" i="4"/>
  <c r="J302" i="4"/>
  <c r="J104" i="4"/>
  <c r="P346" i="4"/>
  <c r="T346" i="4"/>
  <c r="P381" i="4"/>
  <c r="R130" i="5"/>
  <c r="R129" i="5" s="1"/>
  <c r="R125" i="5" s="1"/>
  <c r="BK269" i="5"/>
  <c r="J269" i="5"/>
  <c r="J100" i="5" s="1"/>
  <c r="R269" i="5"/>
  <c r="P285" i="5"/>
  <c r="P463" i="5"/>
  <c r="P164" i="6"/>
  <c r="P129" i="7"/>
  <c r="BK231" i="7"/>
  <c r="BK230" i="7" s="1"/>
  <c r="J230" i="7" s="1"/>
  <c r="J103" i="7" s="1"/>
  <c r="BK318" i="7"/>
  <c r="J318" i="7"/>
  <c r="J106" i="7"/>
  <c r="BK140" i="8"/>
  <c r="J140" i="8"/>
  <c r="J99" i="8"/>
  <c r="R146" i="2"/>
  <c r="R145" i="2" s="1"/>
  <c r="T183" i="2"/>
  <c r="R204" i="2"/>
  <c r="R203" i="2"/>
  <c r="R244" i="2"/>
  <c r="R275" i="2"/>
  <c r="BK303" i="2"/>
  <c r="J303" i="2" s="1"/>
  <c r="J113" i="2" s="1"/>
  <c r="T316" i="2"/>
  <c r="P352" i="2"/>
  <c r="P404" i="2"/>
  <c r="BK431" i="2"/>
  <c r="J431" i="2"/>
  <c r="J121" i="2"/>
  <c r="R474" i="2"/>
  <c r="R179" i="3"/>
  <c r="T221" i="3"/>
  <c r="T275" i="3"/>
  <c r="BK344" i="3"/>
  <c r="BK343" i="3" s="1"/>
  <c r="J343" i="3" s="1"/>
  <c r="J107" i="3" s="1"/>
  <c r="P375" i="3"/>
  <c r="T181" i="4"/>
  <c r="P254" i="4"/>
  <c r="T283" i="4"/>
  <c r="P350" i="4"/>
  <c r="P349" i="4" s="1"/>
  <c r="T381" i="4"/>
  <c r="P322" i="5"/>
  <c r="P123" i="6"/>
  <c r="P122" i="6" s="1"/>
  <c r="P121" i="6" s="1"/>
  <c r="AU99" i="1" s="1"/>
  <c r="BK208" i="7"/>
  <c r="J208" i="7" s="1"/>
  <c r="J99" i="7" s="1"/>
  <c r="R231" i="7"/>
  <c r="P318" i="7"/>
  <c r="T121" i="8"/>
  <c r="P140" i="8"/>
  <c r="P131" i="4"/>
  <c r="P181" i="4"/>
  <c r="P223" i="4"/>
  <c r="T254" i="4"/>
  <c r="P302" i="4"/>
  <c r="BK346" i="4"/>
  <c r="J346" i="4" s="1"/>
  <c r="J106" i="4" s="1"/>
  <c r="R346" i="4"/>
  <c r="BK381" i="4"/>
  <c r="J381" i="4" s="1"/>
  <c r="J109" i="4" s="1"/>
  <c r="BK322" i="5"/>
  <c r="BK129" i="5" s="1"/>
  <c r="BK463" i="5"/>
  <c r="J463" i="5"/>
  <c r="J104" i="5"/>
  <c r="R164" i="6"/>
  <c r="R208" i="7"/>
  <c r="R220" i="7"/>
  <c r="R294" i="7"/>
  <c r="BK121" i="8"/>
  <c r="J121" i="8" s="1"/>
  <c r="J98" i="8" s="1"/>
  <c r="R140" i="8"/>
  <c r="P146" i="2"/>
  <c r="P145" i="2"/>
  <c r="BK183" i="2"/>
  <c r="BK145" i="2" s="1"/>
  <c r="P216" i="2"/>
  <c r="P275" i="2"/>
  <c r="BK291" i="2"/>
  <c r="J291" i="2"/>
  <c r="J112" i="2"/>
  <c r="T303" i="2"/>
  <c r="BK330" i="2"/>
  <c r="J330" i="2" s="1"/>
  <c r="J115" i="2" s="1"/>
  <c r="T352" i="2"/>
  <c r="P431" i="2"/>
  <c r="T474" i="2"/>
  <c r="BK131" i="3"/>
  <c r="J131" i="3" s="1"/>
  <c r="J98" i="3" s="1"/>
  <c r="P179" i="3"/>
  <c r="R246" i="3"/>
  <c r="P296" i="3"/>
  <c r="T325" i="3"/>
  <c r="T340" i="3"/>
  <c r="R375" i="3"/>
  <c r="P208" i="7"/>
  <c r="P220" i="7"/>
  <c r="P294" i="7"/>
  <c r="T140" i="8"/>
  <c r="BK298" i="4"/>
  <c r="J298" i="4"/>
  <c r="J103" i="4"/>
  <c r="BK331" i="4"/>
  <c r="J331" i="4" s="1"/>
  <c r="J105" i="4" s="1"/>
  <c r="BK285" i="2"/>
  <c r="J285" i="2"/>
  <c r="J109" i="2" s="1"/>
  <c r="BK429" i="2"/>
  <c r="J429" i="2"/>
  <c r="J120" i="2" s="1"/>
  <c r="BK292" i="3"/>
  <c r="J292" i="3" s="1"/>
  <c r="J103" i="3" s="1"/>
  <c r="BK189" i="6"/>
  <c r="J189" i="6" s="1"/>
  <c r="J101" i="6" s="1"/>
  <c r="BK227" i="7"/>
  <c r="J227" i="7" s="1"/>
  <c r="J101" i="7" s="1"/>
  <c r="BK357" i="7"/>
  <c r="J357" i="7" s="1"/>
  <c r="J107" i="7" s="1"/>
  <c r="BK472" i="5"/>
  <c r="J472" i="5"/>
  <c r="J105" i="5"/>
  <c r="BK289" i="2"/>
  <c r="J289" i="2" s="1"/>
  <c r="J111" i="2" s="1"/>
  <c r="BK316" i="5"/>
  <c r="J316" i="5"/>
  <c r="J102" i="5" s="1"/>
  <c r="BK157" i="6"/>
  <c r="J157" i="6"/>
  <c r="J99" i="6" s="1"/>
  <c r="BK126" i="5"/>
  <c r="J126" i="5" s="1"/>
  <c r="J97" i="5" s="1"/>
  <c r="BK263" i="2"/>
  <c r="J263" i="2" s="1"/>
  <c r="J107" i="2" s="1"/>
  <c r="J34" i="8"/>
  <c r="AW101" i="1" s="1"/>
  <c r="F35" i="8"/>
  <c r="BB101" i="1" s="1"/>
  <c r="F36" i="8"/>
  <c r="BC101" i="1" s="1"/>
  <c r="F37" i="8"/>
  <c r="BD101" i="1"/>
  <c r="F34" i="8"/>
  <c r="BA101" i="1" s="1"/>
  <c r="BE122" i="8"/>
  <c r="BE123" i="8"/>
  <c r="BE132" i="8"/>
  <c r="BE133" i="8"/>
  <c r="J129" i="7"/>
  <c r="J98" i="7" s="1"/>
  <c r="E109" i="8"/>
  <c r="BE128" i="8"/>
  <c r="BE129" i="8"/>
  <c r="BE130" i="8"/>
  <c r="BE131" i="8"/>
  <c r="BE134" i="8"/>
  <c r="F92" i="8"/>
  <c r="BE146" i="8"/>
  <c r="J89" i="8"/>
  <c r="BE135" i="8"/>
  <c r="BE141" i="8"/>
  <c r="BE142" i="8"/>
  <c r="BE137" i="8"/>
  <c r="BE138" i="8"/>
  <c r="BE139" i="8"/>
  <c r="BE145" i="8"/>
  <c r="BE126" i="8"/>
  <c r="BE124" i="8"/>
  <c r="BE125" i="8"/>
  <c r="BE143" i="8"/>
  <c r="F36" i="7"/>
  <c r="BC100" i="1" s="1"/>
  <c r="J34" i="7"/>
  <c r="AW100" i="1" s="1"/>
  <c r="F34" i="7"/>
  <c r="BA100" i="1"/>
  <c r="F35" i="7"/>
  <c r="BB100" i="1"/>
  <c r="F37" i="7"/>
  <c r="BD100" i="1" s="1"/>
  <c r="BE146" i="7"/>
  <c r="BE148" i="7"/>
  <c r="BE180" i="7"/>
  <c r="BE188" i="7"/>
  <c r="BE206" i="7"/>
  <c r="BE217" i="7"/>
  <c r="BE221" i="7"/>
  <c r="BE234" i="7"/>
  <c r="BE236" i="7"/>
  <c r="BE238" i="7"/>
  <c r="BE240" i="7"/>
  <c r="BE252" i="7"/>
  <c r="BE254" i="7"/>
  <c r="BE262" i="7"/>
  <c r="BE286" i="7"/>
  <c r="BE302" i="7"/>
  <c r="BK122" i="6"/>
  <c r="BK121" i="6" s="1"/>
  <c r="J121" i="6" s="1"/>
  <c r="J30" i="6" s="1"/>
  <c r="AG99" i="1" s="1"/>
  <c r="E85" i="7"/>
  <c r="F124" i="7"/>
  <c r="BE155" i="7"/>
  <c r="BE176" i="7"/>
  <c r="BE199" i="7"/>
  <c r="BE282" i="7"/>
  <c r="BE326" i="7"/>
  <c r="BE338" i="7"/>
  <c r="BE343" i="7"/>
  <c r="BE348" i="7"/>
  <c r="BE134" i="7"/>
  <c r="BE136" i="7"/>
  <c r="BE196" i="7"/>
  <c r="BE271" i="7"/>
  <c r="BE277" i="7"/>
  <c r="BE289" i="7"/>
  <c r="BE290" i="7"/>
  <c r="BE310" i="7"/>
  <c r="BE329" i="7"/>
  <c r="BE168" i="7"/>
  <c r="BE215" i="7"/>
  <c r="BE219" i="7"/>
  <c r="BE224" i="7"/>
  <c r="BE228" i="7"/>
  <c r="BE249" i="7"/>
  <c r="BE308" i="7"/>
  <c r="BE322" i="7"/>
  <c r="BE331" i="7"/>
  <c r="J121" i="7"/>
  <c r="BE138" i="7"/>
  <c r="BE142" i="7"/>
  <c r="BE164" i="7"/>
  <c r="BE174" i="7"/>
  <c r="BE186" i="7"/>
  <c r="BE209" i="7"/>
  <c r="BE264" i="7"/>
  <c r="BE280" i="7"/>
  <c r="BE295" i="7"/>
  <c r="BE320" i="7"/>
  <c r="BE139" i="7"/>
  <c r="BE140" i="7"/>
  <c r="BE184" i="7"/>
  <c r="BE192" i="7"/>
  <c r="BE194" i="7"/>
  <c r="BE232" i="7"/>
  <c r="BE243" i="7"/>
  <c r="BE244" i="7"/>
  <c r="BE251" i="7"/>
  <c r="BE255" i="7"/>
  <c r="BE256" i="7"/>
  <c r="BE258" i="7"/>
  <c r="BE267" i="7"/>
  <c r="BE269" i="7"/>
  <c r="BE297" i="7"/>
  <c r="BE304" i="7"/>
  <c r="BE314" i="7"/>
  <c r="BE335" i="7"/>
  <c r="BE339" i="7"/>
  <c r="BE353" i="7"/>
  <c r="BE241" i="7"/>
  <c r="BE246" i="7"/>
  <c r="BE265" i="7"/>
  <c r="BE273" i="7"/>
  <c r="BE299" i="7"/>
  <c r="BE306" i="7"/>
  <c r="BE319" i="7"/>
  <c r="BE324" i="7"/>
  <c r="BE336" i="7"/>
  <c r="BE342" i="7"/>
  <c r="BE346" i="7"/>
  <c r="BE351" i="7"/>
  <c r="BE358" i="7"/>
  <c r="BE130" i="7"/>
  <c r="BE132" i="7"/>
  <c r="BE144" i="7"/>
  <c r="BE162" i="7"/>
  <c r="BE172" i="7"/>
  <c r="BE205" i="7"/>
  <c r="BE248" i="7"/>
  <c r="BE260" i="7"/>
  <c r="BE275" i="7"/>
  <c r="BE279" i="7"/>
  <c r="BE284" i="7"/>
  <c r="BE292" i="7"/>
  <c r="BE312" i="7"/>
  <c r="BE316" i="7"/>
  <c r="BE327" i="7"/>
  <c r="BE333" i="7"/>
  <c r="BE340" i="7"/>
  <c r="BE345" i="7"/>
  <c r="BE349" i="7"/>
  <c r="BE355" i="7"/>
  <c r="F34" i="6"/>
  <c r="BA99" i="1" s="1"/>
  <c r="J34" i="6"/>
  <c r="AW99" i="1" s="1"/>
  <c r="F35" i="6"/>
  <c r="BB99" i="1"/>
  <c r="F37" i="6"/>
  <c r="BD99" i="1" s="1"/>
  <c r="F36" i="6"/>
  <c r="BC99" i="1" s="1"/>
  <c r="E111" i="6"/>
  <c r="BE136" i="6"/>
  <c r="BE137" i="6"/>
  <c r="BE140" i="6"/>
  <c r="BE141" i="6"/>
  <c r="BE168" i="6"/>
  <c r="BE169" i="6"/>
  <c r="BE173" i="6"/>
  <c r="BE183" i="6"/>
  <c r="BE184" i="6"/>
  <c r="BE190" i="6"/>
  <c r="J92" i="6"/>
  <c r="F118" i="6"/>
  <c r="BE180" i="6"/>
  <c r="BE186" i="6"/>
  <c r="J115" i="6"/>
  <c r="BE128" i="6"/>
  <c r="BE165" i="6"/>
  <c r="BE170" i="6"/>
  <c r="BE171" i="6"/>
  <c r="BE158" i="6"/>
  <c r="BE185" i="6"/>
  <c r="J91" i="6"/>
  <c r="BE175" i="6"/>
  <c r="BE181" i="6"/>
  <c r="BE144" i="6"/>
  <c r="BE145" i="6"/>
  <c r="BE148" i="6"/>
  <c r="BE154" i="6"/>
  <c r="BE166" i="6"/>
  <c r="BE172" i="6"/>
  <c r="BE176" i="6"/>
  <c r="BE177" i="6"/>
  <c r="BE178" i="6"/>
  <c r="BE179" i="6"/>
  <c r="BE167" i="6"/>
  <c r="BE174" i="6"/>
  <c r="BE124" i="6"/>
  <c r="BE182" i="6"/>
  <c r="F37" i="5"/>
  <c r="BD98" i="1" s="1"/>
  <c r="F34" i="5"/>
  <c r="BA98" i="1" s="1"/>
  <c r="J34" i="5"/>
  <c r="AW98" i="1"/>
  <c r="F35" i="5"/>
  <c r="BB98" i="1"/>
  <c r="F36" i="5"/>
  <c r="BC98" i="1" s="1"/>
  <c r="J92" i="5"/>
  <c r="J121" i="5"/>
  <c r="BE142" i="5"/>
  <c r="BE166" i="5"/>
  <c r="BE180" i="5"/>
  <c r="BE262" i="5"/>
  <c r="BE263" i="5"/>
  <c r="BE266" i="5"/>
  <c r="BE282" i="5"/>
  <c r="BE295" i="5"/>
  <c r="BE302" i="5"/>
  <c r="BE309" i="5"/>
  <c r="BE313" i="5"/>
  <c r="BE349" i="5"/>
  <c r="BE352" i="5"/>
  <c r="BE356" i="5"/>
  <c r="BE372" i="5"/>
  <c r="BE379" i="5"/>
  <c r="BE391" i="5"/>
  <c r="BE403" i="5"/>
  <c r="BE455" i="5"/>
  <c r="BE473" i="5"/>
  <c r="BK130" i="4"/>
  <c r="J130" i="4" s="1"/>
  <c r="J97" i="4" s="1"/>
  <c r="BE133" i="5"/>
  <c r="BE135" i="5"/>
  <c r="BE139" i="5"/>
  <c r="BE270" i="5"/>
  <c r="BE275" i="5"/>
  <c r="BE278" i="5"/>
  <c r="BE385" i="5"/>
  <c r="J89" i="5"/>
  <c r="BE218" i="5"/>
  <c r="BE233" i="5"/>
  <c r="BE239" i="5"/>
  <c r="BE242" i="5"/>
  <c r="BE280" i="5"/>
  <c r="BE327" i="5"/>
  <c r="BE419" i="5"/>
  <c r="BE462" i="5"/>
  <c r="BE464" i="5"/>
  <c r="BE466" i="5"/>
  <c r="F122" i="5"/>
  <c r="BE127" i="5"/>
  <c r="BE336" i="5"/>
  <c r="BE407" i="5"/>
  <c r="BE423" i="5"/>
  <c r="BE427" i="5"/>
  <c r="BE469" i="5"/>
  <c r="E85" i="5"/>
  <c r="BE131" i="5"/>
  <c r="BE148" i="5"/>
  <c r="BE155" i="5"/>
  <c r="BE156" i="5"/>
  <c r="BE163" i="5"/>
  <c r="BE164" i="5"/>
  <c r="BE184" i="5"/>
  <c r="BE200" i="5"/>
  <c r="BE219" i="5"/>
  <c r="BE243" i="5"/>
  <c r="BE259" i="5"/>
  <c r="BE283" i="5"/>
  <c r="BE342" i="5"/>
  <c r="BE359" i="5"/>
  <c r="BE363" i="5"/>
  <c r="BE376" i="5"/>
  <c r="BE394" i="5"/>
  <c r="BE435" i="5"/>
  <c r="BE453" i="5"/>
  <c r="BE454" i="5"/>
  <c r="BE165" i="5"/>
  <c r="BE204" i="5"/>
  <c r="BE223" i="5"/>
  <c r="BE229" i="5"/>
  <c r="BE286" i="5"/>
  <c r="BE333" i="5"/>
  <c r="BE366" i="5"/>
  <c r="BE388" i="5"/>
  <c r="BE399" i="5"/>
  <c r="BE415" i="5"/>
  <c r="BE431" i="5"/>
  <c r="BE441" i="5"/>
  <c r="BE445" i="5"/>
  <c r="BE449" i="5"/>
  <c r="BE467" i="5"/>
  <c r="BE136" i="5"/>
  <c r="BE137" i="5"/>
  <c r="BE154" i="5"/>
  <c r="BE250" i="5"/>
  <c r="BE317" i="5"/>
  <c r="BE323" i="5"/>
  <c r="BE369" i="5"/>
  <c r="BE382" i="5"/>
  <c r="BE411" i="5"/>
  <c r="F34" i="4"/>
  <c r="BA97" i="1"/>
  <c r="F35" i="4"/>
  <c r="BB97" i="1"/>
  <c r="J34" i="4"/>
  <c r="AW97" i="1"/>
  <c r="F37" i="4"/>
  <c r="BD97" i="1" s="1"/>
  <c r="F36" i="4"/>
  <c r="BC97" i="1"/>
  <c r="J344" i="3"/>
  <c r="J108" i="3"/>
  <c r="E85" i="4"/>
  <c r="F126" i="4"/>
  <c r="BE177" i="4"/>
  <c r="BE185" i="4"/>
  <c r="BE238" i="4"/>
  <c r="BE264" i="4"/>
  <c r="BE290" i="4"/>
  <c r="J89" i="4"/>
  <c r="BE135" i="4"/>
  <c r="BE182" i="4"/>
  <c r="BE191" i="4"/>
  <c r="BE207" i="4"/>
  <c r="BE294" i="4"/>
  <c r="BE139" i="4"/>
  <c r="BE188" i="4"/>
  <c r="BE211" i="4"/>
  <c r="BE217" i="4"/>
  <c r="BE226" i="4"/>
  <c r="BE251" i="4"/>
  <c r="BE255" i="4"/>
  <c r="BE258" i="4"/>
  <c r="BE260" i="4"/>
  <c r="BE262" i="4"/>
  <c r="BE292" i="4"/>
  <c r="BE309" i="4"/>
  <c r="BE312" i="4"/>
  <c r="BE314" i="4"/>
  <c r="BE320" i="4"/>
  <c r="BE327" i="4"/>
  <c r="BE382" i="4"/>
  <c r="BE385" i="4"/>
  <c r="BE142" i="4"/>
  <c r="BE148" i="4"/>
  <c r="BE160" i="4"/>
  <c r="BE200" i="4"/>
  <c r="BE231" i="4"/>
  <c r="BE240" i="4"/>
  <c r="BE277" i="4"/>
  <c r="BE306" i="4"/>
  <c r="BE321" i="4"/>
  <c r="BE332" i="4"/>
  <c r="BE347" i="4"/>
  <c r="BE363" i="4"/>
  <c r="BE371" i="4"/>
  <c r="BE378" i="4"/>
  <c r="BK130" i="3"/>
  <c r="J130" i="3" s="1"/>
  <c r="J97" i="3" s="1"/>
  <c r="BE132" i="4"/>
  <c r="BE164" i="4"/>
  <c r="BE194" i="4"/>
  <c r="BE197" i="4"/>
  <c r="BE274" i="4"/>
  <c r="BE280" i="4"/>
  <c r="BE203" i="4"/>
  <c r="BE224" i="4"/>
  <c r="BE227" i="4"/>
  <c r="BE248" i="4"/>
  <c r="BE336" i="4"/>
  <c r="BE344" i="4"/>
  <c r="BE359" i="4"/>
  <c r="BE365" i="4"/>
  <c r="J125" i="4"/>
  <c r="BE154" i="4"/>
  <c r="BE157" i="4"/>
  <c r="BE166" i="4"/>
  <c r="BE173" i="4"/>
  <c r="BE214" i="4"/>
  <c r="BE220" i="4"/>
  <c r="BE229" i="4"/>
  <c r="BE236" i="4"/>
  <c r="BE242" i="4"/>
  <c r="BE246" i="4"/>
  <c r="BE268" i="4"/>
  <c r="BE271" i="4"/>
  <c r="BE284" i="4"/>
  <c r="BE317" i="4"/>
  <c r="BE324" i="4"/>
  <c r="BE348" i="4"/>
  <c r="BE351" i="4"/>
  <c r="BE355" i="4"/>
  <c r="BE367" i="4"/>
  <c r="BE375" i="4"/>
  <c r="BE145" i="4"/>
  <c r="BE233" i="4"/>
  <c r="BE244" i="4"/>
  <c r="BE266" i="4"/>
  <c r="BE286" i="4"/>
  <c r="BE288" i="4"/>
  <c r="BE296" i="4"/>
  <c r="BE299" i="4"/>
  <c r="BE303" i="4"/>
  <c r="F37" i="3"/>
  <c r="BD96" i="1"/>
  <c r="F35" i="3"/>
  <c r="BB96" i="1"/>
  <c r="J34" i="3"/>
  <c r="AW96" i="1"/>
  <c r="F34" i="3"/>
  <c r="BA96" i="1" s="1"/>
  <c r="F36" i="3"/>
  <c r="BC96" i="1"/>
  <c r="BK203" i="2"/>
  <c r="J203" i="2"/>
  <c r="J102" i="2" s="1"/>
  <c r="BK215" i="2"/>
  <c r="J215" i="2" s="1"/>
  <c r="J104" i="2" s="1"/>
  <c r="BK345" i="2"/>
  <c r="J345" i="2"/>
  <c r="J116" i="2" s="1"/>
  <c r="E119" i="3"/>
  <c r="BE162" i="3"/>
  <c r="BE180" i="3"/>
  <c r="BE183" i="3"/>
  <c r="BE189" i="3"/>
  <c r="BE209" i="3"/>
  <c r="BE218" i="3"/>
  <c r="BE256" i="3"/>
  <c r="BE288" i="3"/>
  <c r="BE297" i="3"/>
  <c r="BE318" i="3"/>
  <c r="BE369" i="3"/>
  <c r="J91" i="3"/>
  <c r="F126" i="3"/>
  <c r="BE145" i="3"/>
  <c r="BE164" i="3"/>
  <c r="BE171" i="3"/>
  <c r="BE192" i="3"/>
  <c r="BE212" i="3"/>
  <c r="BE227" i="3"/>
  <c r="BE242" i="3"/>
  <c r="BE263" i="3"/>
  <c r="BE282" i="3"/>
  <c r="BE222" i="3"/>
  <c r="BE231" i="3"/>
  <c r="BE236" i="3"/>
  <c r="BE269" i="3"/>
  <c r="BE272" i="3"/>
  <c r="BE276" i="3"/>
  <c r="BE278" i="3"/>
  <c r="BE311" i="3"/>
  <c r="BE330" i="3"/>
  <c r="BE365" i="3"/>
  <c r="J123" i="3"/>
  <c r="BE139" i="3"/>
  <c r="BE142" i="3"/>
  <c r="BE186" i="3"/>
  <c r="BE195" i="3"/>
  <c r="BE234" i="3"/>
  <c r="BE238" i="3"/>
  <c r="BE254" i="3"/>
  <c r="BE286" i="3"/>
  <c r="BE290" i="3"/>
  <c r="BE293" i="3"/>
  <c r="BE308" i="3"/>
  <c r="BE314" i="3"/>
  <c r="BE349" i="3"/>
  <c r="BE376" i="3"/>
  <c r="BE380" i="3"/>
  <c r="BE157" i="3"/>
  <c r="BE160" i="3"/>
  <c r="BE280" i="3"/>
  <c r="BE303" i="3"/>
  <c r="BE306" i="3"/>
  <c r="BE341" i="3"/>
  <c r="BE342" i="3"/>
  <c r="BE353" i="3"/>
  <c r="BE361" i="3"/>
  <c r="BE372" i="3"/>
  <c r="BE132" i="3"/>
  <c r="BE135" i="3"/>
  <c r="BE148" i="3"/>
  <c r="BE154" i="3"/>
  <c r="BE175" i="3"/>
  <c r="BE198" i="3"/>
  <c r="BE201" i="3"/>
  <c r="BE205" i="3"/>
  <c r="BE225" i="3"/>
  <c r="BE244" i="3"/>
  <c r="BE250" i="3"/>
  <c r="BE260" i="3"/>
  <c r="BE300" i="3"/>
  <c r="BE315" i="3"/>
  <c r="BE345" i="3"/>
  <c r="BE359" i="3"/>
  <c r="BE215" i="3"/>
  <c r="BE224" i="3"/>
  <c r="BE229" i="3"/>
  <c r="BE240" i="3"/>
  <c r="BE247" i="3"/>
  <c r="BE252" i="3"/>
  <c r="BE258" i="3"/>
  <c r="BE266" i="3"/>
  <c r="BE321" i="3"/>
  <c r="BE326" i="3"/>
  <c r="BE338" i="3"/>
  <c r="BE357" i="3"/>
  <c r="BE379" i="3"/>
  <c r="F34" i="2"/>
  <c r="BA95" i="1"/>
  <c r="F35" i="2"/>
  <c r="BB95" i="1"/>
  <c r="BB94" i="1" s="1"/>
  <c r="AX94" i="1" s="1"/>
  <c r="J34" i="2"/>
  <c r="AW95" i="1"/>
  <c r="F36" i="2"/>
  <c r="BC95" i="1" s="1"/>
  <c r="F37" i="2"/>
  <c r="BD95" i="1"/>
  <c r="J89" i="2"/>
  <c r="BE153" i="2"/>
  <c r="BE190" i="2"/>
  <c r="BE199" i="2"/>
  <c r="BE209" i="2"/>
  <c r="BE211" i="2"/>
  <c r="BE241" i="2"/>
  <c r="BE251" i="2"/>
  <c r="BE276" i="2"/>
  <c r="BE280" i="2"/>
  <c r="BE292" i="2"/>
  <c r="BE319" i="2"/>
  <c r="BE347" i="2"/>
  <c r="BE353" i="2"/>
  <c r="BE430" i="2"/>
  <c r="F92" i="2"/>
  <c r="BE207" i="2"/>
  <c r="BE217" i="2"/>
  <c r="BE224" i="2"/>
  <c r="BE233" i="2"/>
  <c r="BE247" i="2"/>
  <c r="BE253" i="2"/>
  <c r="BE261" i="2"/>
  <c r="BE317" i="2"/>
  <c r="BE420" i="2"/>
  <c r="BE422" i="2"/>
  <c r="BE425" i="2"/>
  <c r="BE442" i="2"/>
  <c r="BE450" i="2"/>
  <c r="BE453" i="2"/>
  <c r="BE456" i="2"/>
  <c r="BE468" i="2"/>
  <c r="BE505" i="2"/>
  <c r="BE517" i="2"/>
  <c r="BE184" i="2"/>
  <c r="BE196" i="2"/>
  <c r="BE297" i="2"/>
  <c r="BE331" i="2"/>
  <c r="BE339" i="2"/>
  <c r="BE340" i="2"/>
  <c r="BE341" i="2"/>
  <c r="BE342" i="2"/>
  <c r="BE343" i="2"/>
  <c r="BE437" i="2"/>
  <c r="BE447" i="2"/>
  <c r="BE239" i="2"/>
  <c r="BE245" i="2"/>
  <c r="BE294" i="2"/>
  <c r="BE298" i="2"/>
  <c r="BE299" i="2"/>
  <c r="BE300" i="2"/>
  <c r="BE301" i="2"/>
  <c r="BE302" i="2"/>
  <c r="BE325" i="2"/>
  <c r="BE344" i="2"/>
  <c r="BE359" i="2"/>
  <c r="BE364" i="2"/>
  <c r="BE147" i="2"/>
  <c r="BE155" i="2"/>
  <c r="BE157" i="2"/>
  <c r="BE205" i="2"/>
  <c r="BE304" i="2"/>
  <c r="BE306" i="2"/>
  <c r="BE310" i="2"/>
  <c r="BE335" i="2"/>
  <c r="BE358" i="2"/>
  <c r="BE360" i="2"/>
  <c r="BE385" i="2"/>
  <c r="BE392" i="2"/>
  <c r="BE405" i="2"/>
  <c r="BE411" i="2"/>
  <c r="BE427" i="2"/>
  <c r="BE461" i="2"/>
  <c r="BE481" i="2"/>
  <c r="BE492" i="2"/>
  <c r="BE513" i="2"/>
  <c r="BE514" i="2"/>
  <c r="BE521" i="2"/>
  <c r="BE523" i="2"/>
  <c r="E85" i="2"/>
  <c r="BE165" i="2"/>
  <c r="BE180" i="2"/>
  <c r="BE186" i="2"/>
  <c r="BE188" i="2"/>
  <c r="BE249" i="2"/>
  <c r="BE290" i="2"/>
  <c r="BE295" i="2"/>
  <c r="BE296" i="2"/>
  <c r="BE322" i="2"/>
  <c r="BE361" i="2"/>
  <c r="BE362" i="2"/>
  <c r="BE432" i="2"/>
  <c r="BE459" i="2"/>
  <c r="BE475" i="2"/>
  <c r="BE488" i="2"/>
  <c r="BE516" i="2"/>
  <c r="BE194" i="2"/>
  <c r="BE236" i="2"/>
  <c r="BE255" i="2"/>
  <c r="BE257" i="2"/>
  <c r="BE264" i="2"/>
  <c r="BE271" i="2"/>
  <c r="BE286" i="2"/>
  <c r="BE293" i="2"/>
  <c r="BE376" i="2"/>
  <c r="BE415" i="2"/>
  <c r="BE501" i="2"/>
  <c r="BE511" i="2"/>
  <c r="BE519" i="2"/>
  <c r="BE259" i="2"/>
  <c r="BE350" i="2"/>
  <c r="BE366" i="2"/>
  <c r="BE372" i="2"/>
  <c r="BE381" i="2"/>
  <c r="BE394" i="2"/>
  <c r="BE396" i="2"/>
  <c r="BE398" i="2"/>
  <c r="BE400" i="2"/>
  <c r="BE463" i="2"/>
  <c r="BE487" i="2"/>
  <c r="BE490" i="2"/>
  <c r="BE497" i="2"/>
  <c r="BE509" i="2"/>
  <c r="BE525" i="2"/>
  <c r="T127" i="7" l="1"/>
  <c r="BA94" i="1"/>
  <c r="W30" i="1" s="1"/>
  <c r="BC94" i="1"/>
  <c r="W32" i="1" s="1"/>
  <c r="J183" i="2"/>
  <c r="J101" i="2" s="1"/>
  <c r="J322" i="5"/>
  <c r="J103" i="5" s="1"/>
  <c r="J231" i="7"/>
  <c r="J104" i="7" s="1"/>
  <c r="BK125" i="5"/>
  <c r="J125" i="5" s="1"/>
  <c r="J96" i="5" s="1"/>
  <c r="P130" i="4"/>
  <c r="P129" i="4" s="1"/>
  <c r="AU97" i="1" s="1"/>
  <c r="P129" i="5"/>
  <c r="P125" i="5"/>
  <c r="AU98" i="1"/>
  <c r="R130" i="3"/>
  <c r="T122" i="6"/>
  <c r="T121" i="6"/>
  <c r="T349" i="4"/>
  <c r="P120" i="8"/>
  <c r="P119" i="8"/>
  <c r="AU101" i="1"/>
  <c r="R349" i="4"/>
  <c r="R129" i="4" s="1"/>
  <c r="P128" i="7"/>
  <c r="R120" i="8"/>
  <c r="R119" i="8"/>
  <c r="R130" i="4"/>
  <c r="BK128" i="7"/>
  <c r="J128" i="7"/>
  <c r="J97" i="7"/>
  <c r="R215" i="2"/>
  <c r="R230" i="7"/>
  <c r="R229" i="7"/>
  <c r="R127" i="7" s="1"/>
  <c r="P343" i="3"/>
  <c r="T120" i="8"/>
  <c r="T119" i="8"/>
  <c r="R128" i="7"/>
  <c r="T215" i="2"/>
  <c r="R345" i="2"/>
  <c r="T145" i="2"/>
  <c r="T144" i="2" s="1"/>
  <c r="T143" i="2" s="1"/>
  <c r="P345" i="2"/>
  <c r="P130" i="3"/>
  <c r="P129" i="3"/>
  <c r="AU96" i="1"/>
  <c r="P230" i="7"/>
  <c r="P229" i="7"/>
  <c r="BK349" i="4"/>
  <c r="J349" i="4"/>
  <c r="J107" i="4"/>
  <c r="T129" i="5"/>
  <c r="T125" i="5"/>
  <c r="T130" i="3"/>
  <c r="T129" i="3"/>
  <c r="P144" i="2"/>
  <c r="P143" i="2" s="1"/>
  <c r="AU95" i="1" s="1"/>
  <c r="R122" i="6"/>
  <c r="R121" i="6"/>
  <c r="R343" i="3"/>
  <c r="T130" i="4"/>
  <c r="T129" i="4"/>
  <c r="BK120" i="8"/>
  <c r="BK119" i="8" s="1"/>
  <c r="J119" i="8" s="1"/>
  <c r="J30" i="8" s="1"/>
  <c r="AG101" i="1" s="1"/>
  <c r="AN101" i="1" s="1"/>
  <c r="BK288" i="2"/>
  <c r="J288" i="2"/>
  <c r="J110" i="2"/>
  <c r="BK229" i="7"/>
  <c r="J229" i="7" s="1"/>
  <c r="J102" i="7" s="1"/>
  <c r="J33" i="8"/>
  <c r="AV101" i="1"/>
  <c r="AT101" i="1"/>
  <c r="F33" i="8"/>
  <c r="AZ101" i="1"/>
  <c r="J96" i="6"/>
  <c r="J122" i="6"/>
  <c r="J97" i="6"/>
  <c r="F33" i="7"/>
  <c r="AZ100" i="1" s="1"/>
  <c r="J33" i="7"/>
  <c r="AV100" i="1"/>
  <c r="AT100" i="1"/>
  <c r="J129" i="5"/>
  <c r="J98" i="5"/>
  <c r="J33" i="6"/>
  <c r="AV99" i="1"/>
  <c r="AT99" i="1"/>
  <c r="AN99" i="1"/>
  <c r="F33" i="6"/>
  <c r="AZ99" i="1" s="1"/>
  <c r="BK129" i="4"/>
  <c r="J129" i="4"/>
  <c r="J96" i="4"/>
  <c r="F33" i="5"/>
  <c r="AZ98" i="1" s="1"/>
  <c r="J33" i="5"/>
  <c r="AV98" i="1" s="1"/>
  <c r="AT98" i="1" s="1"/>
  <c r="BK129" i="3"/>
  <c r="J129" i="3"/>
  <c r="J96" i="3"/>
  <c r="J33" i="4"/>
  <c r="AV97" i="1"/>
  <c r="AT97" i="1" s="1"/>
  <c r="F33" i="4"/>
  <c r="AZ97" i="1"/>
  <c r="BD94" i="1"/>
  <c r="W33" i="1"/>
  <c r="J145" i="2"/>
  <c r="J98" i="2"/>
  <c r="F33" i="3"/>
  <c r="AZ96" i="1" s="1"/>
  <c r="J33" i="3"/>
  <c r="AV96" i="1"/>
  <c r="AT96" i="1"/>
  <c r="W31" i="1"/>
  <c r="AW94" i="1"/>
  <c r="AK30" i="1"/>
  <c r="AY94" i="1"/>
  <c r="F33" i="2"/>
  <c r="AZ95" i="1"/>
  <c r="J33" i="2"/>
  <c r="AV95" i="1"/>
  <c r="AT95" i="1"/>
  <c r="J30" i="5" l="1"/>
  <c r="AG98" i="1" s="1"/>
  <c r="AN98" i="1" s="1"/>
  <c r="R144" i="2"/>
  <c r="R143" i="2" s="1"/>
  <c r="P127" i="7"/>
  <c r="AU100" i="1"/>
  <c r="AU94" i="1"/>
  <c r="R129" i="3"/>
  <c r="BK144" i="2"/>
  <c r="BK143" i="2" s="1"/>
  <c r="J143" i="2" s="1"/>
  <c r="J96" i="2" s="1"/>
  <c r="J96" i="8"/>
  <c r="J120" i="8"/>
  <c r="J97" i="8"/>
  <c r="J39" i="8"/>
  <c r="BK127" i="7"/>
  <c r="J127" i="7" s="1"/>
  <c r="J30" i="7" s="1"/>
  <c r="AG100" i="1" s="1"/>
  <c r="AN100" i="1" s="1"/>
  <c r="J39" i="6"/>
  <c r="J30" i="4"/>
  <c r="J39" i="4" s="1"/>
  <c r="AG97" i="1"/>
  <c r="AN97" i="1"/>
  <c r="J39" i="5"/>
  <c r="J30" i="3"/>
  <c r="AG96" i="1" s="1"/>
  <c r="AZ94" i="1"/>
  <c r="W29" i="1"/>
  <c r="J39" i="3"/>
  <c r="J144" i="2" l="1"/>
  <c r="J97" i="2" s="1"/>
  <c r="J30" i="2"/>
  <c r="AG95" i="1"/>
  <c r="AN95" i="1"/>
  <c r="AG94" i="1"/>
  <c r="AK26" i="1"/>
  <c r="AK35" i="1" s="1"/>
  <c r="J39" i="7"/>
  <c r="J96" i="7"/>
  <c r="AN96" i="1"/>
  <c r="AV94" i="1"/>
  <c r="AK29" i="1" s="1"/>
  <c r="AT94" i="1"/>
  <c r="AN94" i="1"/>
  <c r="J39" i="2" l="1"/>
</calcChain>
</file>

<file path=xl/sharedStrings.xml><?xml version="1.0" encoding="utf-8"?>
<sst xmlns="http://schemas.openxmlformats.org/spreadsheetml/2006/main" count="18309" uniqueCount="2137">
  <si>
    <t>Export Komplet</t>
  </si>
  <si>
    <t/>
  </si>
  <si>
    <t>2.0</t>
  </si>
  <si>
    <t>ZAMOK</t>
  </si>
  <si>
    <t>False</t>
  </si>
  <si>
    <t>{c1e0ec20-9dbb-4319-8b29-03a5178b72c7}</t>
  </si>
  <si>
    <t>0,01</t>
  </si>
  <si>
    <t>21</t>
  </si>
  <si>
    <t>12</t>
  </si>
  <si>
    <t>REKAPITULACE STAVBY</t>
  </si>
  <si>
    <t>v ---  níže se nacházejí doplnkové a pomocné údaje k sestavám  --- v</t>
  </si>
  <si>
    <t>Návod na vyplnění</t>
  </si>
  <si>
    <t>0,001</t>
  </si>
  <si>
    <t>Kód:</t>
  </si>
  <si>
    <t>2014-088-1_KSUS_3et</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</si>
  <si>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</si>
  <si>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</si>
  <si>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III/2444 a III/0105A Přezletice, průtah - III. etapa</t>
  </si>
  <si>
    <t>KSO:</t>
  </si>
  <si>
    <t>CC-CZ:</t>
  </si>
  <si>
    <t>Místo:</t>
  </si>
  <si>
    <t xml:space="preserve"> </t>
  </si>
  <si>
    <t>Datum:</t>
  </si>
  <si>
    <t>10. 7. 2025</t>
  </si>
  <si>
    <t>Zadavatel:</t>
  </si>
  <si>
    <t>IČ:</t>
  </si>
  <si>
    <t>KSÚS středočeského kraje, Obec Přezletice</t>
  </si>
  <si>
    <t>DIČ:</t>
  </si>
  <si>
    <t>Uchazeč:</t>
  </si>
  <si>
    <t>Vyplň údaj</t>
  </si>
  <si>
    <t>Projektant:</t>
  </si>
  <si>
    <t>27086135</t>
  </si>
  <si>
    <t>CR Project s.r.o.</t>
  </si>
  <si>
    <t>CZ27086135</t>
  </si>
  <si>
    <t>True</t>
  </si>
  <si>
    <t>Zpracovatel:</t>
  </si>
  <si>
    <t>0,1</t>
  </si>
  <si>
    <t>Josef Nentwich</t>
  </si>
  <si>
    <t>Poznámka:</t>
  </si>
  <si>
    <t>- Soupis prací je sestaven s využitím položek Cenové soustavy ÚRS. Cenové a technické podmínky položek Cenové soustavy ÚRS, které nejsou uvedeny v soupisu prací (informace z tzv. úvodních částí katalogů) jsou neomezeně dálkově k dispozici na www.cs-urs.cz. Položky soupisu prací, které nemají ve sloupci „Cenová soustava“ uveden žádný údaj, nepochází z Cenové soustavy ÚRS._x000D_
- Soupis výkonů je zpracován s výhradou, jako nezávazný, dle §2622 zák. č. 89/2012 Sb. NOZ._x000D_
- Rozpočet/soupis prací je vypracován na základě projektové dokumentace v rozsahu a podrobnosti daného stupně dokumentace - jedná se o odhad nákladů._x000D_
- Veškeré položky rozpočtu/soupisu prací je bezpodmínečně nutné provádět (případně oceňovat) dle projektové dokumentace, která je nedílnou součástí rozpočtu/soupisu prací. Projektová dokumentace je jednoznačně nadřazená tomuto rozpočtu/soupisu prací. Tato nadřazená projektová dokumentace určuje, doplňuje, případně dopřesňuje obsah jednotlivých položek tohoto rozpočtu/soupisu prací, případně může tento rozpočet/soupis prací rozšířit o další položky._x000D_
- Pokud je v soupisu prací definován konkrétní výrobek, je tím definován minimální požadovaný standard, uchazeč může ve své nabídce tento výrobek nahradit výrobkem se srovnatelnými nebo lepšími parametry. Parametry pro srovnání se rozumí zejména parametry výkonnostní, funkční a parametry životnosti._x000D_
- V případě, že má uchazeč (zhotovitel) pochyby ohledně plánovaných výměr, položek ve výkazech, výkresech a technických zprávách, má povinnost toto sdělit ještě před odevzdáním nabídkové ceny._x000D_
- Výkaz výměr neslouží jako podklad pro objednávky a nákup materiáluv rámci dodávky stavby. Veškeré rozměry a počty jsou informativní a je nutné je před případným objednáním ověřit na stavbě._x000D_
- Vzhledem k charakteru stavby byly všechny plošné výměry bez výpočtu ve výkazu výměr odečteny z digitálních souborů ve formátu dwg.</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</si>
  <si>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</si>
  <si>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</si>
  <si>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</si>
  <si>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</si>
  <si>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</si>
  <si>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</si>
  <si>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</si>
  <si>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</si>
  <si>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</si>
  <si>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</si>
  <si>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</si>
  <si>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</si>
  <si>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</si>
  <si>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</si>
  <si>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</si>
  <si>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</si>
  <si>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</si>
  <si>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</si>
  <si>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</si>
  <si>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</si>
  <si>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</si>
  <si>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</si>
  <si>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</si>
  <si>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</si>
  <si>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</si>
  <si>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</si>
  <si>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</si>
  <si>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</si>
  <si>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</si>
  <si>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</si>
  <si>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</si>
  <si>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</si>
  <si>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</si>
  <si>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</si>
  <si>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</si>
  <si>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</si>
  <si>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</si>
  <si>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</si>
  <si>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</si>
  <si>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</si>
  <si>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</si>
  <si>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</si>
  <si>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</si>
  <si>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</si>
  <si>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</si>
  <si>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SO.101-III</t>
  </si>
  <si>
    <t>SO.101-III - Komunikace a autobusové zálivy - III. etapa</t>
  </si>
  <si>
    <t>STA</t>
  </si>
  <si>
    <t>1</t>
  </si>
  <si>
    <t>{86609f8b-aefa-4968-a4b9-40cef9664fea}</t>
  </si>
  <si>
    <t>2</t>
  </si>
  <si>
    <t>SO.201</t>
  </si>
  <si>
    <t>SO.201 - Most ev.č. 2444-4 v km 0,242 00</t>
  </si>
  <si>
    <t>{058c74b1-1179-4bd8-980d-1e2070023ccb}</t>
  </si>
  <si>
    <t>SO.202</t>
  </si>
  <si>
    <t>SO.202 - Propustek v km 0,438 85</t>
  </si>
  <si>
    <t>{c5578084-8840-44ac-a49d-1ab2b0e46e16}</t>
  </si>
  <si>
    <t>SO.301-III</t>
  </si>
  <si>
    <t>SO.301-III - Dešťová kanalizace - III. etapa</t>
  </si>
  <si>
    <t>{7e0ffa77-fb1d-494d-90f7-484d1f6d3135}</t>
  </si>
  <si>
    <t>SO.302</t>
  </si>
  <si>
    <t>SO.302 - Přeložka vodovodu a kanalizace</t>
  </si>
  <si>
    <t>{6d81931d-7fcb-4146-b8ba-80e24b25f888}</t>
  </si>
  <si>
    <t>SO.501-III</t>
  </si>
  <si>
    <t>SO.501-III - Přeložky plynovodního vedení - III. etapa</t>
  </si>
  <si>
    <t>ING</t>
  </si>
  <si>
    <t>{c8c1c7a2-365b-4a97-98a1-3c68b36d346b}</t>
  </si>
  <si>
    <t>VRN</t>
  </si>
  <si>
    <t>Vedlejší rozpočtové náklady</t>
  </si>
  <si>
    <t>VON</t>
  </si>
  <si>
    <t>{4fc8033d-ef17-4bc8-be2d-ede719ca0c1d}</t>
  </si>
  <si>
    <t>KRYCÍ LIST SOUPISU PRACÍ</t>
  </si>
  <si>
    <t>Objekt:</t>
  </si>
  <si>
    <t>SO.101-III - SO.101-III - Komunikace a autobusové zálivy - III. etapa</t>
  </si>
  <si>
    <t>REKAPITULACE ČLENĚNÍ SOUPISU PRACÍ</t>
  </si>
  <si>
    <t>Kód dílu - Popis</t>
  </si>
  <si>
    <t>Cena celkem [CZK]</t>
  </si>
  <si>
    <t>Náklady ze soupisu prací</t>
  </si>
  <si>
    <t>-1</t>
  </si>
  <si>
    <t>HSV - Práce a dodávky HSV</t>
  </si>
  <si>
    <t xml:space="preserve">    1 - Zemní práce</t>
  </si>
  <si>
    <t xml:space="preserve">      R10 - Společné zemní práce</t>
  </si>
  <si>
    <t xml:space="preserve">      R11 - Zemní práce pro komunikace a konstrukce</t>
  </si>
  <si>
    <t xml:space="preserve">      R12 - Zemní práce pro odvodnění komunikací</t>
  </si>
  <si>
    <t xml:space="preserve">    2 - Zakládání</t>
  </si>
  <si>
    <t xml:space="preserve">      R21 - Ochrany a úpravy inženýrských sítí</t>
  </si>
  <si>
    <t xml:space="preserve">    5 - Komunikace</t>
  </si>
  <si>
    <t xml:space="preserve">      R50 - Podkladní vrstvy</t>
  </si>
  <si>
    <t xml:space="preserve">      R51 - Komunikace pro automobilovou dopravu - asfalt</t>
  </si>
  <si>
    <t xml:space="preserve">      R55 - Pojížděná komunikace - zámková dlažba</t>
  </si>
  <si>
    <t xml:space="preserve">      R57 - Vjezdové ostrůvky a autobusové zastávky - žulová dlažba</t>
  </si>
  <si>
    <t xml:space="preserve">      R59 - Ostatní plochy komunikací</t>
  </si>
  <si>
    <t xml:space="preserve">    8 - Trubní vedení</t>
  </si>
  <si>
    <t xml:space="preserve">      R80 - Společné práce pro trubní vedení</t>
  </si>
  <si>
    <t xml:space="preserve">      R82 - Uliční vpusti a ostatní odvodnění</t>
  </si>
  <si>
    <t xml:space="preserve">      R84 - Zasakovací poldry</t>
  </si>
  <si>
    <t xml:space="preserve">      R85 - Drenážní potrubí</t>
  </si>
  <si>
    <t xml:space="preserve">      R86 - Povrchové odvodnění</t>
  </si>
  <si>
    <t xml:space="preserve">    9 - Ostatní konstrukce a práce-bourání</t>
  </si>
  <si>
    <t xml:space="preserve">      R90 - Společné práce pro bourání a konstrukce</t>
  </si>
  <si>
    <t xml:space="preserve">      R95 - Osazení obrub, linek a palisád</t>
  </si>
  <si>
    <t xml:space="preserve">      R96 - Bourání konstrukcí vozovek</t>
  </si>
  <si>
    <t xml:space="preserve">      R97 -  Ostatní bourací práce</t>
  </si>
  <si>
    <t xml:space="preserve">      R98 - Vodorovné dopravní značení</t>
  </si>
  <si>
    <t xml:space="preserve">      R99 - Svislé dopravní značení</t>
  </si>
  <si>
    <t xml:space="preserve">      99 - Přesuny hmot a sutí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</si>
  <si>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</si>
  <si>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</si>
  <si>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</si>
  <si>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</si>
  <si>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</si>
  <si>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</si>
  <si>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</si>
  <si>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</si>
  <si>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</si>
  <si>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</si>
  <si>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</si>
  <si>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</si>
  <si>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</si>
  <si>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</si>
  <si>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</si>
  <si>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</si>
  <si>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</si>
  <si>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R10</t>
  </si>
  <si>
    <t>Společné zemní práce</t>
  </si>
  <si>
    <t>K</t>
  </si>
  <si>
    <t>1627511R7</t>
  </si>
  <si>
    <t>Vodorovné přemístění výkopku/sypaniny z horniny třídy těžitelnosti I skupiny 1 až 3 na skládku</t>
  </si>
  <si>
    <t>m3</t>
  </si>
  <si>
    <t>4</t>
  </si>
  <si>
    <t>3</t>
  </si>
  <si>
    <t>-339249964</t>
  </si>
  <si>
    <t>VV</t>
  </si>
  <si>
    <t>Odvoz přebytečného výkopku na skládku:</t>
  </si>
  <si>
    <t>1709,371 "- z komunikací"</t>
  </si>
  <si>
    <t>22,950 "- z hloubení jam"</t>
  </si>
  <si>
    <t>232,50+22,50 "- z hloubení rýh"</t>
  </si>
  <si>
    <t>Součet</t>
  </si>
  <si>
    <t>171201201</t>
  </si>
  <si>
    <t>Uložení sypaniny na skládky nebo meziskládky</t>
  </si>
  <si>
    <t>CS ÚRS 2025 02</t>
  </si>
  <si>
    <t>566473391</t>
  </si>
  <si>
    <t>1987,321 "- viz. položka č. 1627511xx - Vodorovné přemístění na skládku"</t>
  </si>
  <si>
    <t>1712012R01</t>
  </si>
  <si>
    <t>Poplatek za uložení na skládce (skládkovné) zeminy a kamení kód odpadu 17 05 04</t>
  </si>
  <si>
    <t>t</t>
  </si>
  <si>
    <t>103120810</t>
  </si>
  <si>
    <t>1987,321*1,75 "- viz. položka č. 1627511xx - Vodorovné přemístění na skládku"</t>
  </si>
  <si>
    <t>181152302</t>
  </si>
  <si>
    <t>Úprava pláně pro silnice a dálnice v zářezech se zhutněním</t>
  </si>
  <si>
    <t>m2</t>
  </si>
  <si>
    <t>-1848472522</t>
  </si>
  <si>
    <t>Pro komunikace a zpevněné plochy:</t>
  </si>
  <si>
    <t>2853,0*1,18 "- komunikace pro aut. dopravu - KS Ia"</t>
  </si>
  <si>
    <t>91,0*1,18 "- zastávky BUS - KS IIa"</t>
  </si>
  <si>
    <t>17,0*1,18 "- vjezdové ostrůvky - KS IIb"</t>
  </si>
  <si>
    <t>129,0*1,18 "- pojížděné plochy - zámk. dlažba"</t>
  </si>
  <si>
    <t>R11</t>
  </si>
  <si>
    <t>Zemní práce pro komunikace a konstrukce</t>
  </si>
  <si>
    <t>5</t>
  </si>
  <si>
    <t>122252205</t>
  </si>
  <si>
    <t>Odkopávky a prokopávky nezapažené pro silnice a dálnice v hornině třídy těžitelnosti I objem do 1000 m3 strojně</t>
  </si>
  <si>
    <t>672314885</t>
  </si>
  <si>
    <t>Odkop pro komunikace a zpevněné plochy:</t>
  </si>
  <si>
    <t>0,050*2853,0*1,11 "- komunikace pro aut. dopravu - KS Ia"</t>
  </si>
  <si>
    <t>0,220*91,0*1,11 "- zastávky BUS - KS IIa"</t>
  </si>
  <si>
    <t>0,110*17,0*1,11 "- vjezdové ostrůvky - KS IIb"</t>
  </si>
  <si>
    <t>0,050*129,0*1,05 "- pojížděné plochy - zámk. dlažba"</t>
  </si>
  <si>
    <t>Mezisoučet</t>
  </si>
  <si>
    <t>Odkop pro výměnu podloží:</t>
  </si>
  <si>
    <t>0,300*129,0*1,18 "- pojížděné plochy - zámk. dlažba"</t>
  </si>
  <si>
    <t>0,400*2853,0*1,18 "- komunikace pro aut. dopravu - KS Ia"</t>
  </si>
  <si>
    <t>0,400*91,0*1,18 "- zastávky BUS - KS IIa"</t>
  </si>
  <si>
    <t>0,400*17,0*1,18 "- vjezdové ostrůvky - KS IIb"</t>
  </si>
  <si>
    <t>0,400*6,50*25,0*1,18 "- výměna podloží v blízkosti propustku"</t>
  </si>
  <si>
    <t>6</t>
  </si>
  <si>
    <t>120001101</t>
  </si>
  <si>
    <t>Příplatek za ztížení odkopávky nebo prokopávky v blízkosti inženýrských sítí</t>
  </si>
  <si>
    <t>-2020034209</t>
  </si>
  <si>
    <t>Uvažováno s 5,0% objemu:</t>
  </si>
  <si>
    <t>1709,371*0,05</t>
  </si>
  <si>
    <t>R12</t>
  </si>
  <si>
    <t>Zemní práce pro odvodnění komunikací</t>
  </si>
  <si>
    <t>7</t>
  </si>
  <si>
    <t>131251205</t>
  </si>
  <si>
    <t>Hloubení jam zapažených v hornině třídy těžitelnosti I skupiny 3 objem do 1000 m3 strojně</t>
  </si>
  <si>
    <t>1948812354</t>
  </si>
  <si>
    <t>6*2,25*1,70 "- UV"</t>
  </si>
  <si>
    <t>8</t>
  </si>
  <si>
    <t>132251103</t>
  </si>
  <si>
    <t>Hloubení rýh nezapažených š do 800 mm v hornině třídy těžitelnosti I skupiny 3 objem do 100 m3 strojně</t>
  </si>
  <si>
    <t>489252066</t>
  </si>
  <si>
    <t>0,60*0,50*775,0 "- drenáže"</t>
  </si>
  <si>
    <t>9</t>
  </si>
  <si>
    <t>132254203</t>
  </si>
  <si>
    <t>Hloubení zapažených rýh š do 2000 mm v hornině třídy těžitelnosti I skupiny 3 objem do 100 m3</t>
  </si>
  <si>
    <t>-694049764</t>
  </si>
  <si>
    <t>1,0*1,50*15,0 "- vsaky"</t>
  </si>
  <si>
    <t>10</t>
  </si>
  <si>
    <t>151101102</t>
  </si>
  <si>
    <t>Zřízení příložného pažení a rozepření stěn rýh hl přes 2 do 4 m</t>
  </si>
  <si>
    <t>-1732171752</t>
  </si>
  <si>
    <t>6*4*1,50*1,70 "- UV"</t>
  </si>
  <si>
    <t>2*1,50*15,0 "- vsaky"</t>
  </si>
  <si>
    <t>11</t>
  </si>
  <si>
    <t>151101112</t>
  </si>
  <si>
    <t>Odstranění příložného pažení a rozepření stěn rýh hl přes 2 do 4 m</t>
  </si>
  <si>
    <t>-326321668</t>
  </si>
  <si>
    <t>106,20 "- viz pol.č. 151101102 Zřízení příložného pažení"</t>
  </si>
  <si>
    <t>174101101</t>
  </si>
  <si>
    <t>Zásyp jam, šachet rýh nebo kolem objektů sypaninou se zhutněním</t>
  </si>
  <si>
    <t>-1661151531</t>
  </si>
  <si>
    <t>zásyp nakupovaným materiálem:</t>
  </si>
  <si>
    <t>6*2,05*1,70 "- UV"</t>
  </si>
  <si>
    <t>13</t>
  </si>
  <si>
    <t>M</t>
  </si>
  <si>
    <t>58331200</t>
  </si>
  <si>
    <t>štěrkopísek netříděný</t>
  </si>
  <si>
    <t>-143778892</t>
  </si>
  <si>
    <t>20,91*2 'Přepočtené koeficientem množství</t>
  </si>
  <si>
    <t>Zakládání</t>
  </si>
  <si>
    <t>R21</t>
  </si>
  <si>
    <t>Ochrany a úpravy inženýrských sítí</t>
  </si>
  <si>
    <t>14</t>
  </si>
  <si>
    <t>723000R11</t>
  </si>
  <si>
    <t>Posun podzemního vedení do 2,0 m od stávající trasy a uložení do betonových žlabů, vč. zemních prací, zapískování a výstražné fólie</t>
  </si>
  <si>
    <t>m</t>
  </si>
  <si>
    <t>-1397029170</t>
  </si>
  <si>
    <t>85,0 "- ochrana a zahloubení vedení sítí"</t>
  </si>
  <si>
    <t>15</t>
  </si>
  <si>
    <t>723000R12</t>
  </si>
  <si>
    <t>Posun podzemního vedení do 2,0 m od stávající trasy a uložení do dělených chrániček, vč. zemních prací, zapískování a výstražné fólie</t>
  </si>
  <si>
    <t>-980661839</t>
  </si>
  <si>
    <t>22,0+21,0+52,0 "- posun vedení sítí"</t>
  </si>
  <si>
    <t>16</t>
  </si>
  <si>
    <t>460510075</t>
  </si>
  <si>
    <t>Osazení kabelových prostupů z trub plastových do rýhy s obetonováním průměru přes 10 do 15 cm</t>
  </si>
  <si>
    <t>1551193612</t>
  </si>
  <si>
    <t>22,0+21,0+52,0</t>
  </si>
  <si>
    <t>17</t>
  </si>
  <si>
    <t>34571098</t>
  </si>
  <si>
    <t>trubka elektroinstalační dělená (chránička) D 100/110mm, HDPE</t>
  </si>
  <si>
    <t>-2105101995</t>
  </si>
  <si>
    <t>"Ztratné 5,0% -" 95,0*0,05</t>
  </si>
  <si>
    <t>Komunikace</t>
  </si>
  <si>
    <t>R50</t>
  </si>
  <si>
    <t>Podkladní vrstvy</t>
  </si>
  <si>
    <t>18</t>
  </si>
  <si>
    <t>564851111</t>
  </si>
  <si>
    <t>Podklad ze štěrkodrtě ŠD plochy přes 100 m2 tl 150 mm</t>
  </si>
  <si>
    <t>-1883659059</t>
  </si>
  <si>
    <t>podkladní vrstvy:</t>
  </si>
  <si>
    <t>2*2853,0*1,11 "- komunikace pro aut. dopravu - KS Ia"</t>
  </si>
  <si>
    <t>2*17,0*1,11 "- vjezdové ostrůvky - KS IIb"</t>
  </si>
  <si>
    <t>výměna podloží:</t>
  </si>
  <si>
    <t>2*129,0*1,18 "- pojížděné plochy - zámk. dlažba"</t>
  </si>
  <si>
    <t>19</t>
  </si>
  <si>
    <t>564861111</t>
  </si>
  <si>
    <t>Podklad ze štěrkodrtě ŠD plochy přes 100 m2 tl 200 mm</t>
  </si>
  <si>
    <t>-1726369737</t>
  </si>
  <si>
    <t>91,0*1,11 "- zastávky BUS - KS IIa"</t>
  </si>
  <si>
    <t>2*2853,0*1,18 "- komunikace pro aut. dopravu - KS Ia"</t>
  </si>
  <si>
    <t>2*91,0*1,18 "- zastávky BUS - KS IIa"</t>
  </si>
  <si>
    <t>2*17,0*1,18 "- vjezdové ostrůvky - KS IIb"</t>
  </si>
  <si>
    <t>2*6,50*25,0*1,18 "- výměna podloží v blízkosti propustku"</t>
  </si>
  <si>
    <t>20</t>
  </si>
  <si>
    <t>564871111</t>
  </si>
  <si>
    <t>Podklad ze štěrkodrtě ŠD plochy přes 100 m2 tl 250 mm</t>
  </si>
  <si>
    <t>-882641732</t>
  </si>
  <si>
    <t>129,0*1,05 "- pojížděné plochy - zámk. dlažba"</t>
  </si>
  <si>
    <t>567142111</t>
  </si>
  <si>
    <t>Podklad ze směsi stmelené cementem SC C 8/10 (KSC I) tl 210 mm</t>
  </si>
  <si>
    <t>-2127578005</t>
  </si>
  <si>
    <t>91,0*1,05 "- zastávky BUS - KS IIa"</t>
  </si>
  <si>
    <t>22</t>
  </si>
  <si>
    <t>213141113</t>
  </si>
  <si>
    <t>Zřízení vrstvy z geotextilie v rovině nebo ve sklonu do 1:5 š přes 6 do 8,5 m</t>
  </si>
  <si>
    <t>-993510555</t>
  </si>
  <si>
    <t>23</t>
  </si>
  <si>
    <t>69311085</t>
  </si>
  <si>
    <t>geotextilie netkaná separační, ochranná, filtrační, drenážní PP 800g/m2</t>
  </si>
  <si>
    <t>-1044577301</t>
  </si>
  <si>
    <t>383,5*1,1845 'Přepočtené koeficientem množství</t>
  </si>
  <si>
    <t>R51</t>
  </si>
  <si>
    <t>Komunikace pro automobilovou dopravu - asfalt</t>
  </si>
  <si>
    <t>24</t>
  </si>
  <si>
    <t>577134211</t>
  </si>
  <si>
    <t>Asfaltový beton vrstva obrusná ACO 11 tř. II tl 40 mm š do 3 m z nemodifikovaného asfaltu</t>
  </si>
  <si>
    <t>1537597430</t>
  </si>
  <si>
    <t>68,0+70,0 "- komunikace pro aut. dopravu - KS Ic"</t>
  </si>
  <si>
    <t>25</t>
  </si>
  <si>
    <t>577134111</t>
  </si>
  <si>
    <t>Asfaltový beton vrstva obrusná ACO 11+ tř. I tl 40 mm š do 3 m z nemodifikovaného asfaltu</t>
  </si>
  <si>
    <t>684947207</t>
  </si>
  <si>
    <t>2875,0-22,0 "- komunikace pro aut. dopravu - KS Ia"</t>
  </si>
  <si>
    <t>26</t>
  </si>
  <si>
    <t>573231106R</t>
  </si>
  <si>
    <t>Postřik živičný spojovací ze silniční modifikované emulze v množství 0,30 kg/m2</t>
  </si>
  <si>
    <t>-785919766</t>
  </si>
  <si>
    <t>2*2853,0 "- komunikace pro aut. dopravu - KS Ia"</t>
  </si>
  <si>
    <t>27</t>
  </si>
  <si>
    <t>573231106</t>
  </si>
  <si>
    <t>Postřik živičný spojovací ze silniční emulze v množství 0,30 kg/m2</t>
  </si>
  <si>
    <t>1486029507</t>
  </si>
  <si>
    <t>28</t>
  </si>
  <si>
    <t>577155112</t>
  </si>
  <si>
    <t>Asfaltový beton vrstva ložní ACL 16 + tl 60 mm š do 3 m z nemodifikovaného asfaltu</t>
  </si>
  <si>
    <t>-606568804</t>
  </si>
  <si>
    <t>2853,0 "- komunikace pro aut. dopravu - KS Ia"</t>
  </si>
  <si>
    <t>29</t>
  </si>
  <si>
    <t>565135011</t>
  </si>
  <si>
    <t>Asfaltový beton vrstva podkladní ACP 16 + tl 50 mm š do 3 m z nemodifikovaného asfaltu</t>
  </si>
  <si>
    <t>-1524806741</t>
  </si>
  <si>
    <t>30</t>
  </si>
  <si>
    <t>565155011</t>
  </si>
  <si>
    <t>Asfaltový beton vrstva podkladní ACP 16 + tl 70 mm š do 3 m z nemodifikovaného asfaltu</t>
  </si>
  <si>
    <t>-1178176129</t>
  </si>
  <si>
    <t>31</t>
  </si>
  <si>
    <t>573111112</t>
  </si>
  <si>
    <t>Postřik živičný infiltrační s posypem z asfaltu množství 1 kg/m2</t>
  </si>
  <si>
    <t>-1145204641</t>
  </si>
  <si>
    <t>32</t>
  </si>
  <si>
    <t>573191111R</t>
  </si>
  <si>
    <t>Postřik infiltrační kationaktivní modif. emulzí v množství 1 kg/m2</t>
  </si>
  <si>
    <t>-70917426</t>
  </si>
  <si>
    <t>R55</t>
  </si>
  <si>
    <t>Pojížděná komunikace - zámková dlažba</t>
  </si>
  <si>
    <t>33</t>
  </si>
  <si>
    <t>596212210</t>
  </si>
  <si>
    <t>Kladení zámkové dlažby pozemních komunikací ručně tl 80 mm skupiny A pl do 50 m2</t>
  </si>
  <si>
    <t>-2047560320</t>
  </si>
  <si>
    <t>53,0 "- ul. Hrušková"</t>
  </si>
  <si>
    <t>30,50 "- ul. U Bažantice"</t>
  </si>
  <si>
    <t>27,50 "- ul. Pod Hájem"</t>
  </si>
  <si>
    <t>18,0 "- napojení vjezdu - využití pův. vybourané dlažby"</t>
  </si>
  <si>
    <t>34</t>
  </si>
  <si>
    <t>59245020</t>
  </si>
  <si>
    <t>dlažba skladebná betonová 200x100mm tl 80mm přírodní</t>
  </si>
  <si>
    <t>-1967817555</t>
  </si>
  <si>
    <t>111,0 "- pojížděné komunikace"</t>
  </si>
  <si>
    <t>"Ztratné 2,0% -" 111,0*0,02</t>
  </si>
  <si>
    <t>R57</t>
  </si>
  <si>
    <t>Vjezdové ostrůvky a autobusové zastávky - žulová dlažba</t>
  </si>
  <si>
    <t>35</t>
  </si>
  <si>
    <t>591111111</t>
  </si>
  <si>
    <t>Kladení dlažby z kostek velkých z kamene do lože z kameniva tl 50 mm</t>
  </si>
  <si>
    <t>1222198966</t>
  </si>
  <si>
    <t>91,0 "- zastávky BUS - KS IIa"</t>
  </si>
  <si>
    <t>17,0 "- vjezdové ostrůvky - KS IIb"</t>
  </si>
  <si>
    <t>36</t>
  </si>
  <si>
    <t>58381008</t>
  </si>
  <si>
    <t>kostka štípaná dlažební žula velká 15/17</t>
  </si>
  <si>
    <t>-212688862</t>
  </si>
  <si>
    <t>108*1,02 'Přepočtené koeficientem množství</t>
  </si>
  <si>
    <t>R59</t>
  </si>
  <si>
    <t>Ostatní plochy komunikací</t>
  </si>
  <si>
    <t>37</t>
  </si>
  <si>
    <t>569851111</t>
  </si>
  <si>
    <t>Zpevnění krajnic štěrkodrtí tl 150 mm</t>
  </si>
  <si>
    <t>440485428</t>
  </si>
  <si>
    <t>8,0 "- krajnice a napojení podél komunikace"</t>
  </si>
  <si>
    <t>Trubní vedení</t>
  </si>
  <si>
    <t>R80</t>
  </si>
  <si>
    <t>Společné práce pro trubní vedení</t>
  </si>
  <si>
    <t>38</t>
  </si>
  <si>
    <t>899132212</t>
  </si>
  <si>
    <t>Výměna (výšková úprava) poklopu vodovodního samonivelačního nebo pevného šoupátkového</t>
  </si>
  <si>
    <t>kus</t>
  </si>
  <si>
    <t>1755718762</t>
  </si>
  <si>
    <t>R82</t>
  </si>
  <si>
    <t>Uliční vpusti a ostatní odvodnění</t>
  </si>
  <si>
    <t>39</t>
  </si>
  <si>
    <t>895941302</t>
  </si>
  <si>
    <t>Osazení vpusti uliční DN 450 z betonových dílců dno s kalištěm</t>
  </si>
  <si>
    <t>-667445063</t>
  </si>
  <si>
    <t>40</t>
  </si>
  <si>
    <t>59223852</t>
  </si>
  <si>
    <t>dno pro uliční vpusť s kalovou prohlubní betonové 450x300x50mm</t>
  </si>
  <si>
    <t>260912428</t>
  </si>
  <si>
    <t>41</t>
  </si>
  <si>
    <t>895941314</t>
  </si>
  <si>
    <t>Osazení vpusti uliční DN 450 z betonových dílců skruž horní 570 mm</t>
  </si>
  <si>
    <t>1718371687</t>
  </si>
  <si>
    <t>42</t>
  </si>
  <si>
    <t>59223858</t>
  </si>
  <si>
    <t>skruž betonová horní pro uliční vpusť 450x570x50mm</t>
  </si>
  <si>
    <t>1408630777</t>
  </si>
  <si>
    <t>43</t>
  </si>
  <si>
    <t>895941331</t>
  </si>
  <si>
    <t>Osazení vpusti uliční DN 450 z betonových dílců skruž průběžná s výtokem</t>
  </si>
  <si>
    <t>-183678589</t>
  </si>
  <si>
    <t>44</t>
  </si>
  <si>
    <t>59223854</t>
  </si>
  <si>
    <t>skruž betonová s odtokem 150mm PVC pro uliční vpusť 450x350x50mm</t>
  </si>
  <si>
    <t>1014641518</t>
  </si>
  <si>
    <t>45</t>
  </si>
  <si>
    <t>452112112</t>
  </si>
  <si>
    <t>Osazení betonových prstenců nebo rámů do malty výšky do 100 mm pod poklopy a mříže</t>
  </si>
  <si>
    <t>1619703638</t>
  </si>
  <si>
    <t>46</t>
  </si>
  <si>
    <t>59224011</t>
  </si>
  <si>
    <t>prstenec šachtový vyrovnávací betonový 625x100x60mm</t>
  </si>
  <si>
    <t>685391373</t>
  </si>
  <si>
    <t>47</t>
  </si>
  <si>
    <t>899204112</t>
  </si>
  <si>
    <t>Osazení mříží litinových včetně rámů a košů na bahno pro třídu zatížení D400, E600</t>
  </si>
  <si>
    <t>-516560066</t>
  </si>
  <si>
    <t>48</t>
  </si>
  <si>
    <t>55242320</t>
  </si>
  <si>
    <t>mříž vtoková litinová plochá 500x500mm</t>
  </si>
  <si>
    <t>-572524833</t>
  </si>
  <si>
    <t>49</t>
  </si>
  <si>
    <t>59223871</t>
  </si>
  <si>
    <t>koš vysoký pro uliční vpusti žárově Pz plech pro rám 500/500mm</t>
  </si>
  <si>
    <t>-977182314</t>
  </si>
  <si>
    <t>R84</t>
  </si>
  <si>
    <t>Zasakovací poldry</t>
  </si>
  <si>
    <t>50</t>
  </si>
  <si>
    <t>211521111</t>
  </si>
  <si>
    <t>Výplň odvodňovacích žeber nebo trativodů kamenivem hrubým drceným frakce 63 až 125 mm</t>
  </si>
  <si>
    <t>-1655478933</t>
  </si>
  <si>
    <t>51</t>
  </si>
  <si>
    <t>211971110</t>
  </si>
  <si>
    <t>Zřízení opláštění žeber nebo trativodů geotextilií v rýze nebo zářezu sklonu do 1:2</t>
  </si>
  <si>
    <t>1698573351</t>
  </si>
  <si>
    <t>3*1,0*15,0 "- vodorovné plochy"</t>
  </si>
  <si>
    <t>2*1,50*15,0+1,0*1,50*2 "- svislé plochy"</t>
  </si>
  <si>
    <t>52</t>
  </si>
  <si>
    <t>69311068</t>
  </si>
  <si>
    <t>geotextilie netkaná separační, ochranná, filtrační, drenážní PP 300g/m2</t>
  </si>
  <si>
    <t>1543615254</t>
  </si>
  <si>
    <t>"Ztratné 15,0% -" 93,0*0,15</t>
  </si>
  <si>
    <t>R85</t>
  </si>
  <si>
    <t>Drenážní potrubí</t>
  </si>
  <si>
    <t>53</t>
  </si>
  <si>
    <t>212752402</t>
  </si>
  <si>
    <t>Trativod z drenážních trubek korugovaných PE-HD SN 8 perforace 360° včetně lože otevřený výkop DN 150 pro liniové stavby</t>
  </si>
  <si>
    <t>-172244087</t>
  </si>
  <si>
    <t>190,0+190,0+15,0+125,0+20,0+115,0+120,0</t>
  </si>
  <si>
    <t>54</t>
  </si>
  <si>
    <t>211531111</t>
  </si>
  <si>
    <t>Výplň odvodňovacích žeber nebo trativodů kamenivem hrubým drceným frakce 16 až 63 mm</t>
  </si>
  <si>
    <t>-1837659112</t>
  </si>
  <si>
    <t>Uvažovaná spotřeba 0,34 m3/bm potrubí</t>
  </si>
  <si>
    <t>0,34*775,0</t>
  </si>
  <si>
    <t>55</t>
  </si>
  <si>
    <t>211971121</t>
  </si>
  <si>
    <t>Zřízení opláštění žeber nebo trativodů geotextilií v rýze nebo zářezu sklonu přes 1:2 š do 2,5 m</t>
  </si>
  <si>
    <t>-166011522</t>
  </si>
  <si>
    <t>uvažovaná spotřeba 2,25 m2/bm potrubí</t>
  </si>
  <si>
    <t>2,25*775,0</t>
  </si>
  <si>
    <t>56</t>
  </si>
  <si>
    <t>69311067</t>
  </si>
  <si>
    <t>geotextilie netkaná separační, ochranná, filtrační, drenážní PP 250g/m2</t>
  </si>
  <si>
    <t>-1449979056</t>
  </si>
  <si>
    <t>Uvažován překryv 200 mm</t>
  </si>
  <si>
    <t>2,45*775,0</t>
  </si>
  <si>
    <t>"Prořez 15,0% -" 1898,750*0,15</t>
  </si>
  <si>
    <t>R86</t>
  </si>
  <si>
    <t>Povrchové odvodnění</t>
  </si>
  <si>
    <t>57</t>
  </si>
  <si>
    <t>935114231</t>
  </si>
  <si>
    <t>Osazení štěrbinového odvodňovacího betonového žlabu 400/450x500 mm bez vnitřního spádu</t>
  </si>
  <si>
    <t>-1220039226</t>
  </si>
  <si>
    <t>38,50+38,50+38,50+38,50</t>
  </si>
  <si>
    <t>-8*1,0</t>
  </si>
  <si>
    <t>58</t>
  </si>
  <si>
    <t>59221130</t>
  </si>
  <si>
    <t>trouba s přerušovanou štěrbinou betonová D400 bez vnitřního spádu 400/450x500mm</t>
  </si>
  <si>
    <t>-1388933239</t>
  </si>
  <si>
    <t>59</t>
  </si>
  <si>
    <t>935114233</t>
  </si>
  <si>
    <t>Osazení záslepky štěrbinového odvodňovacího betonového žlabu 400/450x500 mm</t>
  </si>
  <si>
    <t>2103903521</t>
  </si>
  <si>
    <t>60</t>
  </si>
  <si>
    <t>59221667</t>
  </si>
  <si>
    <t>záslepka pro štěrbinovou troubu D400/E600/F900 400/450x500x120mm</t>
  </si>
  <si>
    <t>2041870481</t>
  </si>
  <si>
    <t>61</t>
  </si>
  <si>
    <t>935114234</t>
  </si>
  <si>
    <t>Osazení čisticího kusu štěrbinového odvodňovacího betonového žlabu 400/450x500 mm</t>
  </si>
  <si>
    <t>-327302262</t>
  </si>
  <si>
    <t>62</t>
  </si>
  <si>
    <t>59221040</t>
  </si>
  <si>
    <t>kus čisticí pro štěrbinovou troubu D400 400/450x500x1000mm</t>
  </si>
  <si>
    <t>93683478</t>
  </si>
  <si>
    <t>63</t>
  </si>
  <si>
    <t>935114235</t>
  </si>
  <si>
    <t>Osazení vpusťového kompletu štěrbinového odvodňovacího betonového žlabu 400/450x500 mm</t>
  </si>
  <si>
    <t>-664227177</t>
  </si>
  <si>
    <t>64</t>
  </si>
  <si>
    <t>59223300</t>
  </si>
  <si>
    <t>vpusťový komplet pro štěrbinovou trubku D400 400/450x500x1000mm</t>
  </si>
  <si>
    <t>-2079224378</t>
  </si>
  <si>
    <t>Ostatní konstrukce a práce-bourání</t>
  </si>
  <si>
    <t>R90</t>
  </si>
  <si>
    <t>Společné práce pro bourání a konstrukce</t>
  </si>
  <si>
    <t>65</t>
  </si>
  <si>
    <t>919735111</t>
  </si>
  <si>
    <t>Řezání stávajícího živičného krytu hl do 50 mm</t>
  </si>
  <si>
    <t>-1847951184</t>
  </si>
  <si>
    <t>řezání asfaltu pro napojení na stávající komunikace:</t>
  </si>
  <si>
    <t>6,0+6,0+7,50</t>
  </si>
  <si>
    <t>66</t>
  </si>
  <si>
    <t>919732211</t>
  </si>
  <si>
    <t>Styčná spára napojení nového živičného povrchu na stávající za tepla š 15 mm hl 25 mm s prořezáním</t>
  </si>
  <si>
    <t>347892668</t>
  </si>
  <si>
    <t>19,50 "- řezání asfaltu pro napojení na stávající komunikace"</t>
  </si>
  <si>
    <t>R95</t>
  </si>
  <si>
    <t>Osazení obrub, linek a palisád</t>
  </si>
  <si>
    <t>67</t>
  </si>
  <si>
    <t>935922411</t>
  </si>
  <si>
    <t>Obrubníkový odvodňovací žlab z polymerbetonu pro zatížení D 400 výšky přes 425 mm základní prvek</t>
  </si>
  <si>
    <t>1617804955</t>
  </si>
  <si>
    <t>40,0+8,50</t>
  </si>
  <si>
    <t>-2*0,50 "- odpočet - vpusti"</t>
  </si>
  <si>
    <t>-2*0,50 "- odpočet - revizní díl"</t>
  </si>
  <si>
    <t>68</t>
  </si>
  <si>
    <t>935922412</t>
  </si>
  <si>
    <t>Obrubníkový odvodňovací žlab z polymerbetonu pro zatížení D 400 výšky přes 425 mm revizní prvek</t>
  </si>
  <si>
    <t>901891461</t>
  </si>
  <si>
    <t>69</t>
  </si>
  <si>
    <t>935923114</t>
  </si>
  <si>
    <t>Vpusť pro obrubníkový odvodňovací žlab hloubky 1000 mm s odtokem DN 160</t>
  </si>
  <si>
    <t>-423117594</t>
  </si>
  <si>
    <t>70</t>
  </si>
  <si>
    <t>935923213</t>
  </si>
  <si>
    <t>Kalový koš vpusti obrubníkového odvodnění dlouhý</t>
  </si>
  <si>
    <t>489671216</t>
  </si>
  <si>
    <t>71</t>
  </si>
  <si>
    <t>935922418</t>
  </si>
  <si>
    <t>Čelní stěna pro začátek a konec obrubníkového odvodňovacího žlabu z polymerbetonu pro zatížení D 400 výšky přes 425 mm</t>
  </si>
  <si>
    <t>932199763</t>
  </si>
  <si>
    <t>72</t>
  </si>
  <si>
    <t>916131113</t>
  </si>
  <si>
    <t>Osazení silničního obrubníku betonového ležatého s boční opěrou do lože z betonu prostého</t>
  </si>
  <si>
    <t>1392249236</t>
  </si>
  <si>
    <t>15,0 "- ostrůvky na komunikaci"</t>
  </si>
  <si>
    <t>73</t>
  </si>
  <si>
    <t>59217056</t>
  </si>
  <si>
    <t>obrubník betonový pro kruhový objezd přechodový R0,5 200x600x300mm</t>
  </si>
  <si>
    <t>696196870</t>
  </si>
  <si>
    <t>2*0,60</t>
  </si>
  <si>
    <t>74</t>
  </si>
  <si>
    <t>59217057</t>
  </si>
  <si>
    <t>obrubník betonový pro kruhový objezd přímý 200x600x300mm</t>
  </si>
  <si>
    <t>-2049743257</t>
  </si>
  <si>
    <t>-1,20 "- odpočet obloukových obrub"</t>
  </si>
  <si>
    <t>"Ztratné 2,0% -" 13,80*0,02</t>
  </si>
  <si>
    <t>75</t>
  </si>
  <si>
    <t>916131213</t>
  </si>
  <si>
    <t>Osazení silničního obrubníku betonového stojatého s boční opěrou do lože z betonu prostého</t>
  </si>
  <si>
    <t>142226550</t>
  </si>
  <si>
    <t>3,0+25,50+3,0+8,0+19,0+8,50+11,0+2,50+10,50+14,50+5,0</t>
  </si>
  <si>
    <t>2,50+12,0+5,50+11,50+6,50+2,50+22,0+11,0+10,50+50,0+30,0+9,50+7,50+32,50+6,50+7,0+10,50+6,0+8,0+1,50+100,0+48,0+6,0+6,0+40,50</t>
  </si>
  <si>
    <t>76</t>
  </si>
  <si>
    <t>59217029</t>
  </si>
  <si>
    <t>obrubník silniční betonový nájezdový 1000x150x150mm</t>
  </si>
  <si>
    <t>551674565</t>
  </si>
  <si>
    <t>nájezdové obruby:</t>
  </si>
  <si>
    <t>8,0+20,50+3*2,0</t>
  </si>
  <si>
    <t>"Ztratné 2,0% -" 34,50*0,02</t>
  </si>
  <si>
    <t>77</t>
  </si>
  <si>
    <t>59217030</t>
  </si>
  <si>
    <t>obrubník silniční betonový přechodový 1000x150x150-250mm</t>
  </si>
  <si>
    <t>1200205722</t>
  </si>
  <si>
    <t>2*4+1 "- přechodové obruby"</t>
  </si>
  <si>
    <t>"Ztratné 2,0% -" 9,0*0,02</t>
  </si>
  <si>
    <t>78</t>
  </si>
  <si>
    <t>59217031</t>
  </si>
  <si>
    <t>obrubník silniční betonový 1000x150x250mm</t>
  </si>
  <si>
    <t>-2119920750</t>
  </si>
  <si>
    <t>564,0 "- silniční obruby"</t>
  </si>
  <si>
    <t>-34,50 "- odpočet nájezdových obrub"</t>
  </si>
  <si>
    <t>-9,0 "- odpočet přechodových obrub"</t>
  </si>
  <si>
    <t>"Ztratné 2,0% -" 520,50*0,02</t>
  </si>
  <si>
    <t>79</t>
  </si>
  <si>
    <t>916111122</t>
  </si>
  <si>
    <t>Osazení obruby z drobných kostek bez boční opěry do lože z betonu prostého</t>
  </si>
  <si>
    <t>2014513467</t>
  </si>
  <si>
    <t>55,0 "- dvojlinka podél dlážděných ploch"</t>
  </si>
  <si>
    <t>80</t>
  </si>
  <si>
    <t>916111123</t>
  </si>
  <si>
    <t>Osazení obruby z drobných kostek s boční opěrou do lože z betonu prostého</t>
  </si>
  <si>
    <t>-795163063</t>
  </si>
  <si>
    <t>81</t>
  </si>
  <si>
    <t>58381007</t>
  </si>
  <si>
    <t>kostka štípaná dlažební žula drobná 8/10</t>
  </si>
  <si>
    <t>-1113981</t>
  </si>
  <si>
    <t>0,200*(55,0) "- dvojlinka podél dlážděných ploch"</t>
  </si>
  <si>
    <t>82</t>
  </si>
  <si>
    <t>916231213</t>
  </si>
  <si>
    <t>Osazení chodníkového obrubníku betonového stojatého s boční opěrou do lože z betonu prostého</t>
  </si>
  <si>
    <t>432973233</t>
  </si>
  <si>
    <t>17,0+14,0+10,0+12,0 "- podél komunikace"</t>
  </si>
  <si>
    <t>83</t>
  </si>
  <si>
    <t>59217017</t>
  </si>
  <si>
    <t>obrubník betonový chodníkový 1000x100x250mm</t>
  </si>
  <si>
    <t>-1606606202</t>
  </si>
  <si>
    <t>53,0 "- betonové obrubníky"</t>
  </si>
  <si>
    <t>"Ztratné 2,0% -" 53,0*0,02</t>
  </si>
  <si>
    <t>R96</t>
  </si>
  <si>
    <t>Bourání konstrukcí vozovek</t>
  </si>
  <si>
    <t>84</t>
  </si>
  <si>
    <t>113154557</t>
  </si>
  <si>
    <t>Frézování živičného krytu tl 90 mm pl přes 2000 do 10000 m2</t>
  </si>
  <si>
    <t>-1120900795</t>
  </si>
  <si>
    <t>PAU ZAS-T1 - odkup zhotovitelem:</t>
  </si>
  <si>
    <t>1387,0+1307,0 "- komunikace pro aut. dopravu - KS Ia"</t>
  </si>
  <si>
    <t>69,0+66,0 "- komunikace pro aut. dopravu - KS Ic"</t>
  </si>
  <si>
    <t>35,0 "- komunikace pro aut. dopravu - KS IV - ul. Pod Hájem"</t>
  </si>
  <si>
    <t>85</t>
  </si>
  <si>
    <t>113106187</t>
  </si>
  <si>
    <t>Rozebrání dlažeb vozovek ze zámkové dlažby s ložem z kameniva strojně pl do 50 m2</t>
  </si>
  <si>
    <t>-185718894</t>
  </si>
  <si>
    <t>61,50 "- ul. Hrušková"</t>
  </si>
  <si>
    <t>41,50 "- ul. U Bažantice"</t>
  </si>
  <si>
    <t>86</t>
  </si>
  <si>
    <t>113107323</t>
  </si>
  <si>
    <t>Odstranění podkladu z kameniva drceného tl přes 200 do 300 mm strojně pl do 50 m2</t>
  </si>
  <si>
    <t>595828604</t>
  </si>
  <si>
    <t>2694,0 "- komunikace pro aut. dopravu - KS Ia"</t>
  </si>
  <si>
    <t>103,0 "- komunikace pro aut. dopravu - zámk. dlažba"</t>
  </si>
  <si>
    <t>87</t>
  </si>
  <si>
    <t>113106134</t>
  </si>
  <si>
    <t>Rozebrání dlažeb ze zámkových dlaždic komunikací pro pěší strojně pl do 50 m2</t>
  </si>
  <si>
    <t>-1331734083</t>
  </si>
  <si>
    <t>18,0 "- napojení vjezdu"</t>
  </si>
  <si>
    <t>88</t>
  </si>
  <si>
    <t>113107322</t>
  </si>
  <si>
    <t>Odstranění podkladu z kameniva drceného tl přes 100 do 200 mm strojně pl do 50 m2</t>
  </si>
  <si>
    <t>-1835418629</t>
  </si>
  <si>
    <t>Podkladní vrstvy:</t>
  </si>
  <si>
    <t>18,0 "- zámk. dlažba"</t>
  </si>
  <si>
    <t>89</t>
  </si>
  <si>
    <t>113202111</t>
  </si>
  <si>
    <t>Vytrhání obrub krajníků obrubníků stojatých</t>
  </si>
  <si>
    <t>-1039023662</t>
  </si>
  <si>
    <t>20,50</t>
  </si>
  <si>
    <t>90</t>
  </si>
  <si>
    <t>979054451</t>
  </si>
  <si>
    <t>Očištění vybouraných zámkových dlaždic s původním spárováním z kameniva těženého</t>
  </si>
  <si>
    <t>-1614206256</t>
  </si>
  <si>
    <t>R97</t>
  </si>
  <si>
    <t xml:space="preserve"> Ostatní bourací práce</t>
  </si>
  <si>
    <t>91</t>
  </si>
  <si>
    <t>966006132</t>
  </si>
  <si>
    <t>Odstranění značek dopravních nebo orientačních se sloupky s betonovými patkami</t>
  </si>
  <si>
    <t>-846094885</t>
  </si>
  <si>
    <t>R98</t>
  </si>
  <si>
    <t>Vodorovné dopravní značení</t>
  </si>
  <si>
    <t>92</t>
  </si>
  <si>
    <t>915611111</t>
  </si>
  <si>
    <t>Předznačení vodorovného liniového značení</t>
  </si>
  <si>
    <t>-1433362953</t>
  </si>
  <si>
    <t>1228,50+130,50 "- čáry š. 125 mm"</t>
  </si>
  <si>
    <t>80,0 "- čáry š. 250 mm"</t>
  </si>
  <si>
    <t>13,0 "- vodící pásy pro slabozraké"</t>
  </si>
  <si>
    <t>93</t>
  </si>
  <si>
    <t>915111112</t>
  </si>
  <si>
    <t>Vodorovné dopravní značení dělící čáry souvislé š 125 mm retroreflexní bílá barva</t>
  </si>
  <si>
    <t>-1761919679</t>
  </si>
  <si>
    <t>po pokládce asfaltu/dlažby:</t>
  </si>
  <si>
    <t>24,50+41,50+41,50+(2,50*4+23,0+3,50*8)+15,50+178,0+80,0+5,0+13,0+21,50+79,0+146,50+62,0+30,50+29,50+4,50+16,50+114,50+62,50+68,50+40,50+30,50</t>
  </si>
  <si>
    <t>12,50+2,50*4+13,0+3,50*4+12,50</t>
  </si>
  <si>
    <t>94</t>
  </si>
  <si>
    <t>915211112</t>
  </si>
  <si>
    <t>Vodorovné dopravní značení dělící čáry souvislé š 125 mm retroreflexní bílý plast</t>
  </si>
  <si>
    <t>-1005005998</t>
  </si>
  <si>
    <t>Obnova značení z barvy:</t>
  </si>
  <si>
    <t>95</t>
  </si>
  <si>
    <t>915111122</t>
  </si>
  <si>
    <t>Vodorovné dopravní značení dělící čáry přerušované š 125 mm retroreflexní bílá barva</t>
  </si>
  <si>
    <t>-270422319</t>
  </si>
  <si>
    <t>18,50+15,0+26,50+17,0+15,0+18,50+10,50+9,50</t>
  </si>
  <si>
    <t>96</t>
  </si>
  <si>
    <t>915211122</t>
  </si>
  <si>
    <t>Vodorovné dopravní značení dělící čáry přerušované š 125 mm retroreflexní bílý plast</t>
  </si>
  <si>
    <t>991942013</t>
  </si>
  <si>
    <t>97</t>
  </si>
  <si>
    <t>915121122</t>
  </si>
  <si>
    <t>Vodorovné dopravní značení vodící čáry přerušované š 250 mm retroreflexní bílá barva</t>
  </si>
  <si>
    <t>1493934262</t>
  </si>
  <si>
    <t>18,50+17,0+15,0+12,0+7,0+10,50</t>
  </si>
  <si>
    <t>98</t>
  </si>
  <si>
    <t>915221122</t>
  </si>
  <si>
    <t>Vodorovné dopravní značení vodící čáry přerušované š 250 mm retroreflexní bílý plast</t>
  </si>
  <si>
    <t>-1865878909</t>
  </si>
  <si>
    <t>99</t>
  </si>
  <si>
    <t>915321115</t>
  </si>
  <si>
    <t>Předformátované vodorovné dopravní značení vodící pás pro slabozraké</t>
  </si>
  <si>
    <t>-346686227</t>
  </si>
  <si>
    <t>6,50+6,50</t>
  </si>
  <si>
    <t>100</t>
  </si>
  <si>
    <t>915621111</t>
  </si>
  <si>
    <t>Předznačení vodorovného plošného značení</t>
  </si>
  <si>
    <t>1775089541</t>
  </si>
  <si>
    <t>59,70 "- plošné značení"</t>
  </si>
  <si>
    <t>101</t>
  </si>
  <si>
    <t>915131112</t>
  </si>
  <si>
    <t>Vodorovné dopravní značení přechody pro chodce, šipky, symboly retroreflexní bílá barva</t>
  </si>
  <si>
    <t>-1682208725</t>
  </si>
  <si>
    <t>0,50*1,225*(12+12)+0,50*4,0*(6)+0,50*3,0*6 "- přechody pro chodce"</t>
  </si>
  <si>
    <t>2,25*4 "- nápisy BUS"</t>
  </si>
  <si>
    <t>7,50+7,50 "- plošné značení"</t>
  </si>
  <si>
    <t>102</t>
  </si>
  <si>
    <t>915231112</t>
  </si>
  <si>
    <t>Vodorovné dopravní značení přechody pro chodce, šipky, symboly retroreflexní bílý plast</t>
  </si>
  <si>
    <t>-1786617914</t>
  </si>
  <si>
    <t>R99</t>
  </si>
  <si>
    <t>Svislé dopravní značení</t>
  </si>
  <si>
    <t>103</t>
  </si>
  <si>
    <t>914511111</t>
  </si>
  <si>
    <t>Montáž sloupku dopravních značek délky do 3,5 m s betonovým základem</t>
  </si>
  <si>
    <t>-26320</t>
  </si>
  <si>
    <t>5+2+6+1+1+2+2+1 "- Pro 1 značku na 1 sloupek"</t>
  </si>
  <si>
    <t>2+1+2 "- Pro 2 značky na 1 sloupek"</t>
  </si>
  <si>
    <t>2*2 "- Pro 1 značku na 2 sloupky"</t>
  </si>
  <si>
    <t>1 "- posun pův. značky do nové polohy"</t>
  </si>
  <si>
    <t>104</t>
  </si>
  <si>
    <t>404452250</t>
  </si>
  <si>
    <t>sloupek pro dopravní značku Zn D 60mm v 3,5m</t>
  </si>
  <si>
    <t>-1926895293</t>
  </si>
  <si>
    <t>105</t>
  </si>
  <si>
    <t>914111111</t>
  </si>
  <si>
    <t>Montáž svislé dopravní značky do velikosti 1 m2 objímkami na sloupek nebo konzolu</t>
  </si>
  <si>
    <t>-578862640</t>
  </si>
  <si>
    <t>106</t>
  </si>
  <si>
    <t>40445609</t>
  </si>
  <si>
    <t>značky upravující přednost P1, P4 900mm</t>
  </si>
  <si>
    <t>-1952948499</t>
  </si>
  <si>
    <t>5 "- P4"</t>
  </si>
  <si>
    <t>107</t>
  </si>
  <si>
    <t>40445611</t>
  </si>
  <si>
    <t>značky upravující přednost P2, P3, P8 500mm</t>
  </si>
  <si>
    <t>-710964264</t>
  </si>
  <si>
    <t>6 "- P2"</t>
  </si>
  <si>
    <t>108</t>
  </si>
  <si>
    <t>40445620</t>
  </si>
  <si>
    <t>zákazové, příkazové dopravní značky B1-B34, C1-15 700mm</t>
  </si>
  <si>
    <t>1467932328</t>
  </si>
  <si>
    <t>2 "- B1"</t>
  </si>
  <si>
    <t>1 "- B13"</t>
  </si>
  <si>
    <t>1 "- B20a"</t>
  </si>
  <si>
    <t>109</t>
  </si>
  <si>
    <t>40445651</t>
  </si>
  <si>
    <t>informativní značky zónové IZ1, IZ2, IZ8, IZ9 1000x1000mm</t>
  </si>
  <si>
    <t>1866531055</t>
  </si>
  <si>
    <t>1 "- IZ8a"</t>
  </si>
  <si>
    <t>1 "- IZ8b"</t>
  </si>
  <si>
    <t>110</t>
  </si>
  <si>
    <t>40445621</t>
  </si>
  <si>
    <t>informativní značky provozní IP1-IP3, IP4b-IP7, IP10a, b 500x500mm</t>
  </si>
  <si>
    <t>-577726337</t>
  </si>
  <si>
    <t>4 "- IP6"</t>
  </si>
  <si>
    <t>2 "- IP10a"</t>
  </si>
  <si>
    <t>111</t>
  </si>
  <si>
    <t>40445636</t>
  </si>
  <si>
    <t>informativní značky směrové IS12-IS14, IS15b 1000x500mm</t>
  </si>
  <si>
    <t>-601282858</t>
  </si>
  <si>
    <t>2 "- IS12a"</t>
  </si>
  <si>
    <t>2 "- IS12b"</t>
  </si>
  <si>
    <t>112</t>
  </si>
  <si>
    <t>40445641R</t>
  </si>
  <si>
    <t>informativní značky směrové Z3 1500x500mm</t>
  </si>
  <si>
    <t>-199691460</t>
  </si>
  <si>
    <t>1 "- Z3"</t>
  </si>
  <si>
    <t>113</t>
  </si>
  <si>
    <t>40445650</t>
  </si>
  <si>
    <t>dodatkové tabulky E7, E12, E13 500x300mm</t>
  </si>
  <si>
    <t>-37227256</t>
  </si>
  <si>
    <t>1 "- E13"</t>
  </si>
  <si>
    <t>114</t>
  </si>
  <si>
    <t>914111121</t>
  </si>
  <si>
    <t>Montáž svislé dopravní značky do velikosti 2 m2 objímkami na sloupek nebo konzolu</t>
  </si>
  <si>
    <t>-1881941121</t>
  </si>
  <si>
    <t>115</t>
  </si>
  <si>
    <t>40445635</t>
  </si>
  <si>
    <t>informativní značky směrové IS9-IS11a 1000x1500mm</t>
  </si>
  <si>
    <t>2075838051</t>
  </si>
  <si>
    <t>2 "- IS10c"</t>
  </si>
  <si>
    <t>116</t>
  </si>
  <si>
    <t>912411111</t>
  </si>
  <si>
    <t>Pružný výstražný maják plastový D 290 mm neprosvětlený běžný ostrůvek</t>
  </si>
  <si>
    <t>-480826067</t>
  </si>
  <si>
    <t>117</t>
  </si>
  <si>
    <t>914112111</t>
  </si>
  <si>
    <t>Tabulka s označením evidenčního čísla mostu</t>
  </si>
  <si>
    <t>-1648524539</t>
  </si>
  <si>
    <t>Přesuny hmot a sutí</t>
  </si>
  <si>
    <t>118</t>
  </si>
  <si>
    <t>997221579R</t>
  </si>
  <si>
    <t>Vodorovná doprava vybouraných hmot do suti</t>
  </si>
  <si>
    <t>-1807052344</t>
  </si>
  <si>
    <t>1887,402-592,848-4,680</t>
  </si>
  <si>
    <t>119</t>
  </si>
  <si>
    <t>9972218R1</t>
  </si>
  <si>
    <t>Poplatek za uložení na recyklační skládce stavebního odpadu z prostého betonu pod kódem 17 01 01</t>
  </si>
  <si>
    <t>-218828041</t>
  </si>
  <si>
    <t>30,385+4,203 "- betony"</t>
  </si>
  <si>
    <t>120</t>
  </si>
  <si>
    <t>9972218R3</t>
  </si>
  <si>
    <t>Poplatek za uložení na recyklační skládce stavebního odpadu zeminy a kamení zatříděného do Katalogu odpadů pod kódem 17 05 04</t>
  </si>
  <si>
    <t>-1950718524</t>
  </si>
  <si>
    <t>1246,080+5,220</t>
  </si>
  <si>
    <t>121</t>
  </si>
  <si>
    <t>998225111</t>
  </si>
  <si>
    <t>Přesun hmot pro pozemní komunikace s krytem z kamene, monolitickým betonovým nebo živičným</t>
  </si>
  <si>
    <t>283778321</t>
  </si>
  <si>
    <t>SO.201 - SO.201 - Most ev.č. 2444-4 v km 0,242 00</t>
  </si>
  <si>
    <t xml:space="preserve">    3 - Svislé a kompletní konstrukce</t>
  </si>
  <si>
    <t xml:space="preserve">    4 - Vodorovné konstrukce</t>
  </si>
  <si>
    <t xml:space="preserve">    5 - Komunikace pozemní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</si>
  <si>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</si>
  <si>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</si>
  <si>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</si>
  <si>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</si>
  <si>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</si>
  <si>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</si>
  <si>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767 - Konstrukce zámečnické</t>
  </si>
  <si>
    <t>113107223</t>
  </si>
  <si>
    <t>Odstranění podkladu z kameniva drceného tl přes 200 do 300 mm strojně pl přes 200 m2</t>
  </si>
  <si>
    <t>-222360946</t>
  </si>
  <si>
    <t>Nestmelené vrstvy stávající vozovky</t>
  </si>
  <si>
    <t>12,5*7,0</t>
  </si>
  <si>
    <t>354502080</t>
  </si>
  <si>
    <t>Frézování vrstev stávající vozovky na mostě a předmostích</t>
  </si>
  <si>
    <t>12,5*6,5</t>
  </si>
  <si>
    <t>115001105</t>
  </si>
  <si>
    <t>Převedení vody potrubím DN přes 300 do 600</t>
  </si>
  <si>
    <t>-596042420</t>
  </si>
  <si>
    <t>Provizorní zatrubnění potoka po dobu výstavby</t>
  </si>
  <si>
    <t>115101201</t>
  </si>
  <si>
    <t>Čerpání vody na dopravní výšku do 10 m průměrný přítok do 500 l/min</t>
  </si>
  <si>
    <t>hod</t>
  </si>
  <si>
    <t>1458465913</t>
  </si>
  <si>
    <t>cca 5 dní á 4 hod.</t>
  </si>
  <si>
    <t>5*4</t>
  </si>
  <si>
    <t>131251103</t>
  </si>
  <si>
    <t>Hloubení jam nezapažených v hornině třídy těžitelnosti I skupiny 3 objem do 100 m3 strojně</t>
  </si>
  <si>
    <t>1633571518</t>
  </si>
  <si>
    <t>Výkopové práce - pro založení mostu</t>
  </si>
  <si>
    <t>2*4,5*13</t>
  </si>
  <si>
    <t>1626511R2</t>
  </si>
  <si>
    <t>Vodorovné přemístění výkopku/sypaniny z horniny třídy těžitelnosti I skupiny 1 až 3 na deponii</t>
  </si>
  <si>
    <t>-37465223</t>
  </si>
  <si>
    <t>Dovoz materiálu na mezideponii pro další použití</t>
  </si>
  <si>
    <t>27,60 "- pro zpětné zásypy"</t>
  </si>
  <si>
    <t>Dovoz materiálu z mezideponie na místo použití</t>
  </si>
  <si>
    <t>-2062663753</t>
  </si>
  <si>
    <t>117,0-27,60 "- z hloubení jam"</t>
  </si>
  <si>
    <t>167151101</t>
  </si>
  <si>
    <t>Nakládání výkopku z hornin třídy těžitelnosti I skupiny 1 až 3 do 100 m3</t>
  </si>
  <si>
    <t>-996739750</t>
  </si>
  <si>
    <t>Nakládání na mezideponii pro násypy, zásypy:</t>
  </si>
  <si>
    <t>-1544245777</t>
  </si>
  <si>
    <t>89,40*2 "- viz. položka č. 1627511xx - Vodorovné přemístění na skládku"</t>
  </si>
  <si>
    <t>171251201</t>
  </si>
  <si>
    <t>-1719015159</t>
  </si>
  <si>
    <t>89,40 "- viz. položka č. 1627511xx - Vodorovné přemístění na skládku"</t>
  </si>
  <si>
    <t>314346734</t>
  </si>
  <si>
    <t>zásyp výkopovým materiálem:</t>
  </si>
  <si>
    <t>2*3,0*4,6 "- částečný obsyp konstrukce objektu na líci"</t>
  </si>
  <si>
    <t>2*3,0*8,4 "- vhodná zemina - zbytek obsypu konstrukce objektu - na rubu"</t>
  </si>
  <si>
    <t>2*1,25*8,4 "- ŠD 0-32, tř. B - ochranný obsyp objektu"</t>
  </si>
  <si>
    <t>517856510</t>
  </si>
  <si>
    <t>50,4*2 'Přepočtené koeficientem množství</t>
  </si>
  <si>
    <t>58344171</t>
  </si>
  <si>
    <t>štěrkodrť frakce 0/32</t>
  </si>
  <si>
    <t>-1832762549</t>
  </si>
  <si>
    <t>21*2 'Přepočtené koeficientem množství</t>
  </si>
  <si>
    <t>212341111</t>
  </si>
  <si>
    <t>Obetonování drenážních trub mezerovitým betonem</t>
  </si>
  <si>
    <t>975079264</t>
  </si>
  <si>
    <t>Drenáž na rubu spodní stavby</t>
  </si>
  <si>
    <t>2*9,6*(0,031-0,018)</t>
  </si>
  <si>
    <t>212792212</t>
  </si>
  <si>
    <t>Odvodnění mostní opěry - drenážní flexibilní plastové potrubí DN 160</t>
  </si>
  <si>
    <t>-201379103</t>
  </si>
  <si>
    <t>2*9,6</t>
  </si>
  <si>
    <t>212972113</t>
  </si>
  <si>
    <t>Opláštění drenážních trub filtrační textilií DN 160</t>
  </si>
  <si>
    <t>-475077290</t>
  </si>
  <si>
    <t>273311124</t>
  </si>
  <si>
    <t>Základové desky z betonu prostého C 12/15</t>
  </si>
  <si>
    <t>1684795880</t>
  </si>
  <si>
    <t>Podkladní beton v ZS</t>
  </si>
  <si>
    <t>58,84*0,3</t>
  </si>
  <si>
    <t>273311191</t>
  </si>
  <si>
    <t>Příplatek k základovým deskám za betonáž malého rozsahu do 25 m3</t>
  </si>
  <si>
    <t>90415806</t>
  </si>
  <si>
    <t>273321118</t>
  </si>
  <si>
    <t>Základové desky mostních konstrukcí ze ŽB C 30/37</t>
  </si>
  <si>
    <t>-195519057</t>
  </si>
  <si>
    <t>Základová deska rámu a křídel</t>
  </si>
  <si>
    <t>49,2*0,3</t>
  </si>
  <si>
    <t>273321191</t>
  </si>
  <si>
    <t>Příplatek k základovým deskám mostních konstrukcí ze ŽB za betonáž malého rozsahu do 25 m3</t>
  </si>
  <si>
    <t>-1583961989</t>
  </si>
  <si>
    <t>273354111</t>
  </si>
  <si>
    <t>Bednění základových desek - zřízení</t>
  </si>
  <si>
    <t>220308156</t>
  </si>
  <si>
    <t>49,05*0,3 "- Podkladní beton v ZS"</t>
  </si>
  <si>
    <t>47,45*0,3+(29,45+26,45)*0,1 "- Základová deska rámu a křídel"</t>
  </si>
  <si>
    <t>273354211</t>
  </si>
  <si>
    <t>Bednění základových desek - odstranění</t>
  </si>
  <si>
    <t>7809992</t>
  </si>
  <si>
    <t>273361116</t>
  </si>
  <si>
    <t>Výztuž základových desek z betonářské oceli 10 505</t>
  </si>
  <si>
    <t>-352994768</t>
  </si>
  <si>
    <t>Betonářská výztuž z oceli B500B, 170 kg/m3, vázaná na místě</t>
  </si>
  <si>
    <t>14,76*0,170</t>
  </si>
  <si>
    <t>274311127</t>
  </si>
  <si>
    <t>Základové pasy, prahy, věnce a ostruhy z betonu prostého C 25/30</t>
  </si>
  <si>
    <t>-758215488</t>
  </si>
  <si>
    <t>Ochranný betonový práh</t>
  </si>
  <si>
    <t>0,4*1*(8,8+11,9)</t>
  </si>
  <si>
    <t>274354111</t>
  </si>
  <si>
    <t>Bednění základových pasů - zřízení</t>
  </si>
  <si>
    <t>1298723294</t>
  </si>
  <si>
    <t>2*1*(8,8+11,9)</t>
  </si>
  <si>
    <t>274354211</t>
  </si>
  <si>
    <t>Bednění základových pasů - odstranění</t>
  </si>
  <si>
    <t>446217520</t>
  </si>
  <si>
    <t>Svislé a kompletní konstrukce</t>
  </si>
  <si>
    <t>317171127</t>
  </si>
  <si>
    <t>Kotvení monolitického betonu římsy do mostovky kotvou talířovou</t>
  </si>
  <si>
    <t>412778948</t>
  </si>
  <si>
    <t>2*8</t>
  </si>
  <si>
    <t>54879206R</t>
  </si>
  <si>
    <t>kotva talířová  pro kotvení mostní  římsy</t>
  </si>
  <si>
    <t>-1257974675</t>
  </si>
  <si>
    <t>317321118</t>
  </si>
  <si>
    <t>Mostní římsy ze ŽB C 30/37</t>
  </si>
  <si>
    <t>553866039</t>
  </si>
  <si>
    <t>2*8,5*(0,255+0,590)</t>
  </si>
  <si>
    <t>317353121</t>
  </si>
  <si>
    <t>Bednění mostních říms všech tvarů - zřízení</t>
  </si>
  <si>
    <t>-2062387736</t>
  </si>
  <si>
    <t>2*8,5*(0,84+0,23)+2*(0,26+0,59)</t>
  </si>
  <si>
    <t>317353221</t>
  </si>
  <si>
    <t>Bednění mostních říms všech tvarů - odstranění</t>
  </si>
  <si>
    <t>-1805467303</t>
  </si>
  <si>
    <t>317361116</t>
  </si>
  <si>
    <t>Výztuž mostních říms z betonářské oceli 10 505</t>
  </si>
  <si>
    <t>404881128</t>
  </si>
  <si>
    <t>Betonářská výztuž říms z oceli B500B, 120 kg/m3, vázaná na místě</t>
  </si>
  <si>
    <t>14,365*0,120</t>
  </si>
  <si>
    <t>334323118</t>
  </si>
  <si>
    <t>Mostní opěry a úložné prahy ze ŽB C 30/37</t>
  </si>
  <si>
    <t>-2053900819</t>
  </si>
  <si>
    <t>2*0,30*9,03*1,950 "- dříky"</t>
  </si>
  <si>
    <t>334323218</t>
  </si>
  <si>
    <t>Mostní křídla a závěrné zídky ze ŽB C 30/37</t>
  </si>
  <si>
    <t>841346333</t>
  </si>
  <si>
    <t>0,30*(2,750*2+2,70*2)*2,250 "- křídla"</t>
  </si>
  <si>
    <t>334351112</t>
  </si>
  <si>
    <t>Bednění systémové mostních opěr a úložných prahů z překližek pro ŽB - zřízení</t>
  </si>
  <si>
    <t>-424167402</t>
  </si>
  <si>
    <t>2*(0,30+9,03+0,30+9,03)*1,950 "- dříky"</t>
  </si>
  <si>
    <t>334351211</t>
  </si>
  <si>
    <t>Bednění systémové mostních opěr a úložných prahů z překližek - odstranění</t>
  </si>
  <si>
    <t>-2055496039</t>
  </si>
  <si>
    <t>334352111</t>
  </si>
  <si>
    <t>Bednění mostních křídel a závěrných zídek ze systémového bednění s výplní z překližek - zřízení</t>
  </si>
  <si>
    <t>-1017534272</t>
  </si>
  <si>
    <t>2*(2,750+0,30+2,750+2,70+0,30+2,70)*2,250 "- křídla"</t>
  </si>
  <si>
    <t>334352211</t>
  </si>
  <si>
    <t>Bednění mostních křídel a závěrných zídek ze systémového bednění s výplní z překližek - odstranění</t>
  </si>
  <si>
    <t>1782480579</t>
  </si>
  <si>
    <t>Vodorovné konstrukce</t>
  </si>
  <si>
    <t>421321128</t>
  </si>
  <si>
    <t>Mostní nosné konstrukce deskové ze ŽB C 30/37</t>
  </si>
  <si>
    <t>73959119</t>
  </si>
  <si>
    <t>Nosná konstrukce rámu, včetně dříků křídel</t>
  </si>
  <si>
    <t>0,340*3,10*9,0</t>
  </si>
  <si>
    <t>421955112</t>
  </si>
  <si>
    <t>Bednění z překližek na mostní skruži - zřízení</t>
  </si>
  <si>
    <t>1900328461</t>
  </si>
  <si>
    <t>2,5*9,05+0,340*(3,10+9,050+3,10+9,050)</t>
  </si>
  <si>
    <t>421955212</t>
  </si>
  <si>
    <t>Bednění z překližek na mostní skruži - odstranění</t>
  </si>
  <si>
    <t>216451806</t>
  </si>
  <si>
    <t>948411111</t>
  </si>
  <si>
    <t>Zřízení podpěrné skruže dočasné kovové z věží výšky do 10 m</t>
  </si>
  <si>
    <t>-1772852001</t>
  </si>
  <si>
    <t>2,5*9,05*1,950</t>
  </si>
  <si>
    <t>948411211</t>
  </si>
  <si>
    <t>Odstranění podpěrné skruže dočasné kovové z věží výšky do 10 m</t>
  </si>
  <si>
    <t>1545584734</t>
  </si>
  <si>
    <t>948411911</t>
  </si>
  <si>
    <t>Měsíční nájemné podpěrné skruže dočasné kovové z věží výšky do 10 m</t>
  </si>
  <si>
    <t>-978683739</t>
  </si>
  <si>
    <t>0,75*2,5*9,05*1,950 "- uvažovány 3 týdny"</t>
  </si>
  <si>
    <t>421361226</t>
  </si>
  <si>
    <t>Výztuž ŽB deskového mostu z betonářské oceli 10 505</t>
  </si>
  <si>
    <t>57345073</t>
  </si>
  <si>
    <t>Výztuž nosné konstrukce z oceli B500B, 150 kg/m3, vázaná na místě</t>
  </si>
  <si>
    <t>28,095*0,150</t>
  </si>
  <si>
    <t>451315127</t>
  </si>
  <si>
    <t>Podkladní nebo výplňová vrstva z betonu C 25/30 tl do 150 mm</t>
  </si>
  <si>
    <t>1479483619</t>
  </si>
  <si>
    <t>Zpevnění v mostním otvoru a podél křídel</t>
  </si>
  <si>
    <t>10,6*2,5+2*2*1,5*3,0*0,8 "- pod odláždění"</t>
  </si>
  <si>
    <t>451315134</t>
  </si>
  <si>
    <t>Podkladní nebo výplňová vrstva z betonu C 12/15 tl do 200 mm</t>
  </si>
  <si>
    <t>-1790694833</t>
  </si>
  <si>
    <t>podkladní beton pod římsami podél křídel</t>
  </si>
  <si>
    <t>2*3*0,5*0,2+2*3*2,0*0,2</t>
  </si>
  <si>
    <t>458311121</t>
  </si>
  <si>
    <t>Výplňové klíny za opěrou z betonu prostého C 12/15 hutněného po vrstvách</t>
  </si>
  <si>
    <t>900651928</t>
  </si>
  <si>
    <t>podkladní beton pod drenáž</t>
  </si>
  <si>
    <t>2*8,4*0,2*0,7</t>
  </si>
  <si>
    <t>465513157</t>
  </si>
  <si>
    <t>Dlažba svahu u opěr z upraveného lomového žulového kamene tl 200 mm do lože C 25/30 pl přes 10 m2</t>
  </si>
  <si>
    <t>714447623</t>
  </si>
  <si>
    <t>10,6*2,5+2*2*1,5*3,0*0,8 "- odláždění"</t>
  </si>
  <si>
    <t>Komunikace pozemní</t>
  </si>
  <si>
    <t>-975639196</t>
  </si>
  <si>
    <t>7,0*3,1*2</t>
  </si>
  <si>
    <t>196894005</t>
  </si>
  <si>
    <t>6,7*3,1*2</t>
  </si>
  <si>
    <t>-1037502625</t>
  </si>
  <si>
    <t>2079489020</t>
  </si>
  <si>
    <t>2*6,7*3,1*2</t>
  </si>
  <si>
    <t>6,5*3,1</t>
  </si>
  <si>
    <t>1111002190</t>
  </si>
  <si>
    <t>6,5*3,1*3</t>
  </si>
  <si>
    <t>-1398926172</t>
  </si>
  <si>
    <t>6,6*3,1*2</t>
  </si>
  <si>
    <t>5781432R3</t>
  </si>
  <si>
    <t>Litý asfalt MA 16 tl 40 mm š přes 3 m z nemodifikovaného asfaltu</t>
  </si>
  <si>
    <t>840996018</t>
  </si>
  <si>
    <t>6,5*2,7</t>
  </si>
  <si>
    <t>Úpravy povrchů, podlahy a osazování výplní</t>
  </si>
  <si>
    <t>628611131</t>
  </si>
  <si>
    <t>Nátěr betonu mostu akrylátový 2x ochranný pružný S4 (OS-C)</t>
  </si>
  <si>
    <t>1067288953</t>
  </si>
  <si>
    <t>Nátěr obrubníkové části římsy, typ S4 dle TKP 31.</t>
  </si>
  <si>
    <t>2*8,5*0,4</t>
  </si>
  <si>
    <t>Ostatní konstrukce a práce, bourání</t>
  </si>
  <si>
    <t>916331112</t>
  </si>
  <si>
    <t>Osazení zahradního obrubníku betonového do lože z betonu s boční opěrou</t>
  </si>
  <si>
    <t>-643873319</t>
  </si>
  <si>
    <t>Po obvodě kamenné dlažby</t>
  </si>
  <si>
    <t>2*5+2*4</t>
  </si>
  <si>
    <t>59217001</t>
  </si>
  <si>
    <t>obrubník zahradní betonový 1000x50x250mm</t>
  </si>
  <si>
    <t>-2091158739</t>
  </si>
  <si>
    <t>919121233</t>
  </si>
  <si>
    <t>Těsnění spár zálivkou za studena pro komůrky š 20 mm hl 40 mm bez těsnicího profilu</t>
  </si>
  <si>
    <t>399680675</t>
  </si>
  <si>
    <t>Těsnění ve spáře 20 x 40 v řezaných spárách</t>
  </si>
  <si>
    <t>2*6,5+2*8,5</t>
  </si>
  <si>
    <t>919125111</t>
  </si>
  <si>
    <t>Těsnění svislé spáry mezi živičným krytem a ostatními prvky samolepicí asfaltovou páskou š 35 mm</t>
  </si>
  <si>
    <t>-1334105865</t>
  </si>
  <si>
    <t>2*8,5 "- podél říms"</t>
  </si>
  <si>
    <t>919726124</t>
  </si>
  <si>
    <t>Geotextilie pro ochranu, separaci a filtraci netkaná měrná hm přes 500 do 800 g/m2</t>
  </si>
  <si>
    <t>1852295367</t>
  </si>
  <si>
    <t>Geotextile hmotnosti 600 g/m2 na rubu objektu</t>
  </si>
  <si>
    <t>2*(8,45+2*3)*1,85</t>
  </si>
  <si>
    <t>-1241571681</t>
  </si>
  <si>
    <t>Tl. 40 mm - kryt vozovky nad konci NK a pod obrubníky říms</t>
  </si>
  <si>
    <t>936942211</t>
  </si>
  <si>
    <t>Zhotovení tabulky s letopočtem opravy mostu vložením šablony do bednění</t>
  </si>
  <si>
    <t>1186765941</t>
  </si>
  <si>
    <t>961021112</t>
  </si>
  <si>
    <t>Bourání mostních základů z kamene</t>
  </si>
  <si>
    <t>502466975</t>
  </si>
  <si>
    <t>Odstranění kamenných částí původního objektu – opěry, základy – odhad, tloušťka prvků a hloubky založení neznámé</t>
  </si>
  <si>
    <t>2*(9,5*2,5*1,0)</t>
  </si>
  <si>
    <t>963051111</t>
  </si>
  <si>
    <t>Bourání mostní nosné konstrukce z ŽB</t>
  </si>
  <si>
    <t>-424782890</t>
  </si>
  <si>
    <t>Odstranění betonových částí původního objektu – NK a čela – odhad – tloušťka prvků neznámá</t>
  </si>
  <si>
    <t>0,35*9,5*4</t>
  </si>
  <si>
    <t>966075141</t>
  </si>
  <si>
    <t>Odstranění kovového zábradlí vcelku</t>
  </si>
  <si>
    <t>2141880140</t>
  </si>
  <si>
    <t>nakládání s kovovým odpadem bude prováděno dle platných směrnic objednatele</t>
  </si>
  <si>
    <t>kovový odpad bude zhotovitelem odvezen do výkupny surovin a následný výzisk připadne objednateli</t>
  </si>
  <si>
    <t>4,0*2+6,0*2</t>
  </si>
  <si>
    <t>997</t>
  </si>
  <si>
    <t>Přesun sutě</t>
  </si>
  <si>
    <t>9972218R2</t>
  </si>
  <si>
    <t>Poplatek za uložení na recyklační skládce stavebního odpadu z armovaného betonu pod kódem 17 01 01</t>
  </si>
  <si>
    <t>-597120857</t>
  </si>
  <si>
    <t>Železobeton, 2,4 t/m3</t>
  </si>
  <si>
    <t>K fakturaci budou doloženy vážní lístky ze skládky a doklad o úhradě poplatku za skládku.</t>
  </si>
  <si>
    <t>2,4*13,3</t>
  </si>
  <si>
    <t>-11346855</t>
  </si>
  <si>
    <t>Kámen, 2,3 t/m3</t>
  </si>
  <si>
    <t>2,3*47,5</t>
  </si>
  <si>
    <t>Nestmelené vrstvy vozovky, 2,0 t/m3</t>
  </si>
  <si>
    <t>K fakturaci budou doloženy vážní lístky ze skládky a doklad o úhradě poplatku za skládku</t>
  </si>
  <si>
    <t>2,0*(87,50*0,3)</t>
  </si>
  <si>
    <t>-1077842436</t>
  </si>
  <si>
    <t>31,92+161,75+28,032</t>
  </si>
  <si>
    <t>998</t>
  </si>
  <si>
    <t>Přesun hmot</t>
  </si>
  <si>
    <t>998212111</t>
  </si>
  <si>
    <t>Přesun hmot pro mosty zděné, monolitické betonové nebo ocelové v do 20 m</t>
  </si>
  <si>
    <t>2022271910</t>
  </si>
  <si>
    <t>998212195</t>
  </si>
  <si>
    <t>Příplatek k přesunu hmot pro mosty zděné nebo monolitické za zvětšený přesun do 5000 m</t>
  </si>
  <si>
    <t>1489939557</t>
  </si>
  <si>
    <t>PSV</t>
  </si>
  <si>
    <t>Práce a dodávky PSV</t>
  </si>
  <si>
    <t>711</t>
  </si>
  <si>
    <t>Izolace proti vodě, vlhkosti a plynům</t>
  </si>
  <si>
    <t>711111001</t>
  </si>
  <si>
    <t>Provedení izolace proti zemní vlhkosti vodorovné za studena nátěrem penetračním</t>
  </si>
  <si>
    <t>-1300629433</t>
  </si>
  <si>
    <t>31,30 "- mostovka + horní plochy křídel"</t>
  </si>
  <si>
    <t>49,20 "- základ"</t>
  </si>
  <si>
    <t>711112001</t>
  </si>
  <si>
    <t>Provedení izolace proti zemní vlhkosti svislé za studena nátěrem penetračním</t>
  </si>
  <si>
    <t>-1211885801</t>
  </si>
  <si>
    <t>94,54 "- rám + křídla"</t>
  </si>
  <si>
    <t>14,24 "- základ"</t>
  </si>
  <si>
    <t>11163150</t>
  </si>
  <si>
    <t>lak penetrační asfaltový</t>
  </si>
  <si>
    <t>1171031296</t>
  </si>
  <si>
    <t>P</t>
  </si>
  <si>
    <t>Poznámka k položce:_x000D_
Spotřeba 0,3-0,4kg/m2</t>
  </si>
  <si>
    <t>80,50+108,780</t>
  </si>
  <si>
    <t>189,28*0,00039 'Přepočtené koeficientem množství</t>
  </si>
  <si>
    <t>711111002</t>
  </si>
  <si>
    <t>Provedení izolace proti zemní vlhkosti vodorovné za studena lakem asfaltovým</t>
  </si>
  <si>
    <t>-119871264</t>
  </si>
  <si>
    <t>2*49,20 "- základ"</t>
  </si>
  <si>
    <t>711112002</t>
  </si>
  <si>
    <t>Provedení izolace proti zemní vlhkosti svislé za studena lakem asfaltovým</t>
  </si>
  <si>
    <t>-623399225</t>
  </si>
  <si>
    <t>2*31,31 "- plochy mimo izolaci NAIP"</t>
  </si>
  <si>
    <t>11163152</t>
  </si>
  <si>
    <t>lak hydroizolační asfaltový</t>
  </si>
  <si>
    <t>-1722692215</t>
  </si>
  <si>
    <t>Poznámka k položce:_x000D_
Spotřeba: 0,3-0,5 kg/m2</t>
  </si>
  <si>
    <t>98,40+62,620</t>
  </si>
  <si>
    <t>161,02*0,00039 'Přepočtené koeficientem množství</t>
  </si>
  <si>
    <t>711341564</t>
  </si>
  <si>
    <t>Provedení hydroizolace mostovek pásy přitavením NAIP</t>
  </si>
  <si>
    <t>-995582940</t>
  </si>
  <si>
    <t>9*(3,15+2*2,3)+4*3*(0,3+0,5)+9,4*2,85 "- NK"</t>
  </si>
  <si>
    <t>3,15*(0,8+2,3)+4*3*(0,3+0,2) "- pod římsami"</t>
  </si>
  <si>
    <t>62832134</t>
  </si>
  <si>
    <t>pás asfaltový natavitelný oxidovaný s vložkou ze skleněné rohože typu V60 s jemnozrnným minerálním posypem tl 4,0mm</t>
  </si>
  <si>
    <t>-1759725333</t>
  </si>
  <si>
    <t>106,14*1,15 'Přepočtené koeficientem množství</t>
  </si>
  <si>
    <t>62836110</t>
  </si>
  <si>
    <t>pás asfaltový natavitelný oxidovaný s vložkou z hliníkové fólie / hliníkové fólie s textilií, se spalitelnou PE folií nebo jemnozrnným minerálním posypem tl 4,0mm</t>
  </si>
  <si>
    <t>1111120492</t>
  </si>
  <si>
    <t>15,765*1,15 'Přepočtené koeficientem množství</t>
  </si>
  <si>
    <t>767</t>
  </si>
  <si>
    <t>Konstrukce zámečnické</t>
  </si>
  <si>
    <t>76716113R</t>
  </si>
  <si>
    <t>Montáž zábradlí rovného z trubek do ocelové konstrukce hm nad 45 kg</t>
  </si>
  <si>
    <t>987548190</t>
  </si>
  <si>
    <t>Nové mostní zábradlí výšky 1,1 m, se svislou výplní, otevřené profily, dodatečně kotvené</t>
  </si>
  <si>
    <t>2*8,5</t>
  </si>
  <si>
    <t>55391534R</t>
  </si>
  <si>
    <t>zábradelní systém Pz + nátěr RAL, s výplní ze svislých ocelových tyčí</t>
  </si>
  <si>
    <t>-931283241</t>
  </si>
  <si>
    <t>013294000</t>
  </si>
  <si>
    <t>Ostatní dokumentace stavby</t>
  </si>
  <si>
    <t>…</t>
  </si>
  <si>
    <t>1024</t>
  </si>
  <si>
    <t>-1863990081</t>
  </si>
  <si>
    <t>SO.202 - SO.202 - Propustek v km 0,438 85</t>
  </si>
  <si>
    <t>113107163</t>
  </si>
  <si>
    <t>Odstranění podkladu z kameniva drceného tl přes 200 do 300 mm strojně pl přes 50 do 200 m2</t>
  </si>
  <si>
    <t>11,0*7,0</t>
  </si>
  <si>
    <t>11,0*6,50</t>
  </si>
  <si>
    <t>2*3,5*13</t>
  </si>
  <si>
    <t>-949673713</t>
  </si>
  <si>
    <t>26,40 "- pro zpětné zásypy"</t>
  </si>
  <si>
    <t>208635952</t>
  </si>
  <si>
    <t>91,0-26,40 "- z hloubení jam"</t>
  </si>
  <si>
    <t>-1427117264</t>
  </si>
  <si>
    <t>Zemina, uložení přebytečné zeminy z výkopu na skládku, 2,0 t/m3.</t>
  </si>
  <si>
    <t>64,60*2,0 "- viz. položka č. 1627511xx - Vodorovné přemístění na skládku"</t>
  </si>
  <si>
    <t>64,60 "- viz. položka č. 1627511xx - Vodorovné přemístění na skládku"</t>
  </si>
  <si>
    <t>2*3,0*4,4 "- částečný obsyp konstrukce objektu na líci"</t>
  </si>
  <si>
    <t>2*2,25*8,6 "- vhodná zemina - zbytek obsypu konstrukce objektu - na rubu"</t>
  </si>
  <si>
    <t>2*0,75*8,6 "- ŠD 0-32, tř. B - ochranný obsyp objektu"</t>
  </si>
  <si>
    <t>38,7*2 'Přepočtené koeficientem množství</t>
  </si>
  <si>
    <t>12,9*2 'Přepočtené koeficientem množství</t>
  </si>
  <si>
    <t>2*9,3*(0,031-0,018)</t>
  </si>
  <si>
    <t>2*9,3</t>
  </si>
  <si>
    <t>49,76*0,3</t>
  </si>
  <si>
    <t>41,175*0,3</t>
  </si>
  <si>
    <t>43,71*0,3 "- Podkladní beton v ZS"</t>
  </si>
  <si>
    <t>42,17*0,3+(27,25+27,25)*0,1 "- Základová deska rámu a křídel"</t>
  </si>
  <si>
    <t>12,353*0,170</t>
  </si>
  <si>
    <t>0,4*1*(9,7+10,4)</t>
  </si>
  <si>
    <t>2*1*(9,7+10,4)</t>
  </si>
  <si>
    <t>2*7</t>
  </si>
  <si>
    <t>2*7,08*(0,255+0,500)</t>
  </si>
  <si>
    <t>2*7,08*(0,84+0,23)+2*(0,26+0,5)</t>
  </si>
  <si>
    <t>10,691*0,120</t>
  </si>
  <si>
    <t>-159087484</t>
  </si>
  <si>
    <t>2*0,30*8,950*1,25 "- dříky"</t>
  </si>
  <si>
    <t>775056251</t>
  </si>
  <si>
    <t>0,30*(2,30*2+2,20*2)*1,60 "- křídla"</t>
  </si>
  <si>
    <t>-1230433763</t>
  </si>
  <si>
    <t>2*(0,30+8,950+0,30+8,950)*1,25 "- dříky"</t>
  </si>
  <si>
    <t>-42751923</t>
  </si>
  <si>
    <t>1549135286</t>
  </si>
  <si>
    <t>2*(2,30+0,30+2,30+2,20+0,30+2,20)*1,60 "- křídla"</t>
  </si>
  <si>
    <t>1343684272</t>
  </si>
  <si>
    <t>334361216</t>
  </si>
  <si>
    <t>Výztuž dříků opěr z betonářské oceli 10 505</t>
  </si>
  <si>
    <t>561514203</t>
  </si>
  <si>
    <t>Výztuž nosné konstrukce z oceli B500B, 175 kg/m3, vázaná na místě</t>
  </si>
  <si>
    <t>6,713*0,175</t>
  </si>
  <si>
    <t>334361226</t>
  </si>
  <si>
    <t>Výztuž křídel, závěrných zdí z betonářské oceli 10 505</t>
  </si>
  <si>
    <t>-1355836464</t>
  </si>
  <si>
    <t>4,320*0,175</t>
  </si>
  <si>
    <t>0,324*2,60*8,950</t>
  </si>
  <si>
    <t>2126172046</t>
  </si>
  <si>
    <t>2,0*8,950+0,340*(2,710+8,950+2,710+8,950)</t>
  </si>
  <si>
    <t>1129437358</t>
  </si>
  <si>
    <t>-1055812706</t>
  </si>
  <si>
    <t>2,0*8,950*1,25</t>
  </si>
  <si>
    <t>764302014</t>
  </si>
  <si>
    <t>1051801866</t>
  </si>
  <si>
    <t>0,75*2,0*8,950*1,25 "- uvažovány 3 týdny"</t>
  </si>
  <si>
    <t>Výztuž nosné konstrukce z oceli B500B, 175 kg/m3, vázaná na místě, kpl dříky + křídla + NK</t>
  </si>
  <si>
    <t>7,539*0,175</t>
  </si>
  <si>
    <t>10,2*2,1+2*2*1,5*3,0*0,8 "- pod odláždění"</t>
  </si>
  <si>
    <t>2*2,2*0,5*0,2+2*2,2*1,6*0,2</t>
  </si>
  <si>
    <t>2*8,3*0,2*0,6</t>
  </si>
  <si>
    <t>10,2*2,1+2*2*1,5*3,0*0,8 "- odláždění"</t>
  </si>
  <si>
    <t>7,0*(2,7+2,5)*2</t>
  </si>
  <si>
    <t>6,7*(2,7+2,5)</t>
  </si>
  <si>
    <t>1532557607</t>
  </si>
  <si>
    <t>7,0*(2,7+2,5)</t>
  </si>
  <si>
    <t>-1851772199</t>
  </si>
  <si>
    <t>2*6,70*(2,7+2,5+2,7)</t>
  </si>
  <si>
    <t>6,5*(2,7+2,5+2,7)</t>
  </si>
  <si>
    <t>6,6*(2,7+2,5)</t>
  </si>
  <si>
    <t>-1454161983</t>
  </si>
  <si>
    <t>2*7,08*0,4</t>
  </si>
  <si>
    <t>2*4+2*3</t>
  </si>
  <si>
    <t>2*6,8+2*7,08</t>
  </si>
  <si>
    <t>2*7,08 "- podél říms"</t>
  </si>
  <si>
    <t>2*(8,35+2*2,2)*1,4</t>
  </si>
  <si>
    <t>2*(9,5*1,5*1,0)</t>
  </si>
  <si>
    <t>0,35*9,5*3,5</t>
  </si>
  <si>
    <t>3+3,75+3,75</t>
  </si>
  <si>
    <t>966209204</t>
  </si>
  <si>
    <t>2,4*11,638</t>
  </si>
  <si>
    <t>-372230964</t>
  </si>
  <si>
    <t>2,3*28,5</t>
  </si>
  <si>
    <t>2,0*(77,0*0,30)</t>
  </si>
  <si>
    <t>786588218</t>
  </si>
  <si>
    <t>27,931+111,750+24,668</t>
  </si>
  <si>
    <t>1823011552</t>
  </si>
  <si>
    <t>25,89 "- mostovka + horní plochy křídel"</t>
  </si>
  <si>
    <t>41,17 "- základ"</t>
  </si>
  <si>
    <t>1066755644</t>
  </si>
  <si>
    <t>56,37 "- rám + křídla"</t>
  </si>
  <si>
    <t>12,65 "- základ"</t>
  </si>
  <si>
    <t>646469476</t>
  </si>
  <si>
    <t>67,060+69,020</t>
  </si>
  <si>
    <t>136,08*0,00039 'Přepočtené koeficientem množství</t>
  </si>
  <si>
    <t>2079983128</t>
  </si>
  <si>
    <t>2*41,17 "- základ"</t>
  </si>
  <si>
    <t>-2062853794</t>
  </si>
  <si>
    <t>2*17,46 "- plochy mimo izolaci NAIP"</t>
  </si>
  <si>
    <t>1079816710</t>
  </si>
  <si>
    <t>82,340+34,920</t>
  </si>
  <si>
    <t>117,26*0,00039 'Přepočtené koeficientem množství</t>
  </si>
  <si>
    <t>9,0*(2,7+2*1,45)+4*2,2*(0,3+0,5)+2,35*9,5 "- NK"</t>
  </si>
  <si>
    <t>2,7*(0,8+1,9)+4*2,2*(0,3+0,2) "- pod římsami"</t>
  </si>
  <si>
    <t>79,765*1,15 'Přepočtené koeficientem množství</t>
  </si>
  <si>
    <t>11,69*1,15 'Přepočtené koeficientem množství</t>
  </si>
  <si>
    <t>SO.301-III - SO.301-III - Dešťová kanalizace - III. etapa</t>
  </si>
  <si>
    <t>Financováno: 10% Obec Přezletice 90% KSÚS</t>
  </si>
  <si>
    <t>9 - Ostatní konstrukce a práce, bourání</t>
  </si>
  <si>
    <t>981511117</t>
  </si>
  <si>
    <t>Demolice konstrukcí objektů zděných z kamene na sucho postupným rozebíráním</t>
  </si>
  <si>
    <t>1894048118</t>
  </si>
  <si>
    <t>0,350*1,20*(10,50+1,40) "- stávající vtokový objekt"</t>
  </si>
  <si>
    <t>113107325</t>
  </si>
  <si>
    <t>Odstranění podkladu z kameniva drceného tl přes 400 do 500 mm strojně pl do 50 m2</t>
  </si>
  <si>
    <t>695667572</t>
  </si>
  <si>
    <t>1,40*4,50</t>
  </si>
  <si>
    <t>-998988615</t>
  </si>
  <si>
    <t>60*8</t>
  </si>
  <si>
    <t>115201501</t>
  </si>
  <si>
    <t>Montáž odpadního potrubí DN 150</t>
  </si>
  <si>
    <t>2023089486</t>
  </si>
  <si>
    <t>115201511</t>
  </si>
  <si>
    <t>Demontáž odpadního potrubí DN 150</t>
  </si>
  <si>
    <t>-1618193658</t>
  </si>
  <si>
    <t>116951201</t>
  </si>
  <si>
    <t>Úprava zemin vápnem nebo směsnými hydraulickými pojivy</t>
  </si>
  <si>
    <t>224215863</t>
  </si>
  <si>
    <t>8,764+247,935</t>
  </si>
  <si>
    <t>58591003</t>
  </si>
  <si>
    <t>pojivo hydraulické pro stabilizaci zeminy 70% vápna</t>
  </si>
  <si>
    <t>-825650086</t>
  </si>
  <si>
    <t>0,05*(8,764+247,935)*1,750</t>
  </si>
  <si>
    <t>22,461*1,01 'Přepočtené koeficientem množství</t>
  </si>
  <si>
    <t>119001405</t>
  </si>
  <si>
    <t>Dočasné zajištění potrubí z PE DN do 200 mm</t>
  </si>
  <si>
    <t>stoka B</t>
  </si>
  <si>
    <t>15*2,00+77+17</t>
  </si>
  <si>
    <t>stoka C</t>
  </si>
  <si>
    <t>7*2,00+123,00</t>
  </si>
  <si>
    <t>119001421</t>
  </si>
  <si>
    <t>Dočasné zajištění kabelů a kabelových tratí ze 3 volně ložených kabelů</t>
  </si>
  <si>
    <t>4*2,00</t>
  </si>
  <si>
    <t>8*2,00+12,50</t>
  </si>
  <si>
    <t>119002121</t>
  </si>
  <si>
    <t>Přechodová lávka délky do 2 m včetně zábradlí pro zabezpečení výkopu zřízení</t>
  </si>
  <si>
    <t>119002122</t>
  </si>
  <si>
    <t>Přechodová lávka délky do 2 m včetně zábradlí pro zabezpečení výkopu odstranění</t>
  </si>
  <si>
    <t>119003211</t>
  </si>
  <si>
    <t>Mobilní plotová zábrana s reflexním pásem výšky do 1,5 m pro zabezpečení výkopu zřízení</t>
  </si>
  <si>
    <t>kolem výkopu</t>
  </si>
  <si>
    <t>149,00*2</t>
  </si>
  <si>
    <t>127,00*2</t>
  </si>
  <si>
    <t>119003212</t>
  </si>
  <si>
    <t>Mobilní plotová zábrana s reflexním pásem výšky do 1,5 m pro zabezpečení výkopu odstranění</t>
  </si>
  <si>
    <t>119004111</t>
  </si>
  <si>
    <t>Bezpečný vstup nebo výstup z výkopu pomocí žebříku zřízení</t>
  </si>
  <si>
    <t>119004112</t>
  </si>
  <si>
    <t>Bezpečný vstup nebo výstup z výkopu pomocí žebříku odstranění</t>
  </si>
  <si>
    <t>131251102</t>
  </si>
  <si>
    <t>Hloubení jam nezapažených v hornině třídy těžitelnosti I skupiny 3 objem do 50 m3 strojně</t>
  </si>
  <si>
    <t>pro vyústění</t>
  </si>
  <si>
    <t>(0,30+1,76+1,55)*(228,14-225,56)*2,40</t>
  </si>
  <si>
    <t>odpočet</t>
  </si>
  <si>
    <t>-2,08*(228,14-226,75)/2*2,40</t>
  </si>
  <si>
    <t>-0,90*(226,75-226,20)/2*2,40</t>
  </si>
  <si>
    <t>(1,50+0,30)*(227,69-225,56)*2,40</t>
  </si>
  <si>
    <t>-1,415*(227,69-226,75)/2*2,40</t>
  </si>
  <si>
    <t>2,11*(226,20-225,25)*2,00</t>
  </si>
  <si>
    <t>zajišťovací práh</t>
  </si>
  <si>
    <t>0,30*0,70*(0,30+2,61+0,30+(1,30+1,80)/2*2)</t>
  </si>
  <si>
    <t>132251253</t>
  </si>
  <si>
    <t>Hloubení rýh nezapažených š do 2000 mm v hornině třídy těžitelnosti I skupiny 3 objem do 100 m3 strojně</t>
  </si>
  <si>
    <t>napojení vpustí a odvodnění</t>
  </si>
  <si>
    <t>(28,21+24,09+12,86)*0,60*(0,25+1,70)/2</t>
  </si>
  <si>
    <t>132251254</t>
  </si>
  <si>
    <t>Hloubení rýh nezapažených š do 2000 mm v hornině třídy těžitelnosti I skupiny 3 objem do 500 m3 strojně</t>
  </si>
  <si>
    <t>rýha pro kanalizacií</t>
  </si>
  <si>
    <t>4,37*(0,27+2,20-0,35)/2*(1,00+0,10*2)</t>
  </si>
  <si>
    <t>9,50*(2,20-0,35+1,84-0,35)/2*(1,00+0,10*2)</t>
  </si>
  <si>
    <t>50,00*(1,84-0,35+1,68-0,35)/2*(1,00+0,10*2)</t>
  </si>
  <si>
    <t>50,00*(1,68-0,35+1,75-0,35)/2*(1,00+0,10*2)</t>
  </si>
  <si>
    <t>35,00*(1,75-0,35+1,60-0,35)/2*(1,00+0,10)*2</t>
  </si>
  <si>
    <t>2,51*(0,29+1,85-0,35)/2*(1,00+0,10*2)</t>
  </si>
  <si>
    <t>9,00*(1,85-0,35+1,87-0,35)/2*(1,00+0,10*2)</t>
  </si>
  <si>
    <t>3,00*(1,87-0,35+1,83-0,35)/2*(1,00+0,10*2)</t>
  </si>
  <si>
    <t>37,30*(1,83-0,35+1,58-0,35)/2*(1,00+0,10*2)</t>
  </si>
  <si>
    <t>40,00*(1,58-0,35+1,38-0,35)/2*(1,00+0,10*2)</t>
  </si>
  <si>
    <t>35,00*(1,38-0,35+1,44-0,35)/2*(1,00+0,10)*2</t>
  </si>
  <si>
    <t>139001101</t>
  </si>
  <si>
    <t>Příplatek za ztížení vykopávky v blízkosti podzemního vedení</t>
  </si>
  <si>
    <t>20 % objemu</t>
  </si>
  <si>
    <t>(514,036+26,676)*0,20</t>
  </si>
  <si>
    <t>151811131</t>
  </si>
  <si>
    <t>Osazení pažicího boxu hl výkopu do 4 m š do 1,2 m</t>
  </si>
  <si>
    <t>stoka A</t>
  </si>
  <si>
    <t>9,50*(2,20+1,84)/2*2</t>
  </si>
  <si>
    <t>50,00*(1,84+1,68)/2*2</t>
  </si>
  <si>
    <t>50,00*(1,68+1,75)/2*2</t>
  </si>
  <si>
    <t>35,00*(1,75+1,60)/2*2</t>
  </si>
  <si>
    <t>9,00*(1,85+1,87)/2*2</t>
  </si>
  <si>
    <t>3,00*(1,87+1,83)/2*2</t>
  </si>
  <si>
    <t>37,30*(1,83+1,58)/2*2</t>
  </si>
  <si>
    <t>40,00*(1,58+1,38)/2*2</t>
  </si>
  <si>
    <t>35,00*(1,38+1,44)/2*2</t>
  </si>
  <si>
    <t>151811141</t>
  </si>
  <si>
    <t>Osazení pažicího boxu hl výkopu do 6 m š do 1,2 m</t>
  </si>
  <si>
    <t>848067931</t>
  </si>
  <si>
    <t>ornice</t>
  </si>
  <si>
    <t>3,30</t>
  </si>
  <si>
    <t>2031955699</t>
  </si>
  <si>
    <t>výkop</t>
  </si>
  <si>
    <t>30,636+38,119+514,036</t>
  </si>
  <si>
    <t>zpětný zásyp</t>
  </si>
  <si>
    <t>-247,935-8,764</t>
  </si>
  <si>
    <t>pro zatravnění vyústění kanalizace</t>
  </si>
  <si>
    <t>((1,00+2,40+1,60)*2,40+10,00)*0,15</t>
  </si>
  <si>
    <t>171151111</t>
  </si>
  <si>
    <t>Uložení sypaniny z hornin nesoudržných sypkých do násypů zhutněných strojně</t>
  </si>
  <si>
    <t>2,085*1,40/2*2,40</t>
  </si>
  <si>
    <t>1,03*1,40*2,40</t>
  </si>
  <si>
    <t>1,50*1,00/2*2,40</t>
  </si>
  <si>
    <t>188122405</t>
  </si>
  <si>
    <t>326,092*1,8 "Přepočtené koeficientem množství</t>
  </si>
  <si>
    <t>174151101</t>
  </si>
  <si>
    <t>zpětný zásyp zeminou</t>
  </si>
  <si>
    <t>podkladní vrstvy a zásyp</t>
  </si>
  <si>
    <t>-(188,637+37,185+33,081+64,51)</t>
  </si>
  <si>
    <t>175151101</t>
  </si>
  <si>
    <t>Obsypání potrubí strojně sypaninou bez prohození, uloženou do 3 m</t>
  </si>
  <si>
    <t>obsyp potrubí</t>
  </si>
  <si>
    <t>148,87*0,533*(1,00+0,10*2)</t>
  </si>
  <si>
    <t>126,81*0,533*(1,00+0,10*2)</t>
  </si>
  <si>
    <t>(28,21+24,09+12,86)*0,60*0,45</t>
  </si>
  <si>
    <t>58343810</t>
  </si>
  <si>
    <t>kamenivo drcené hrubé frakce 4/8</t>
  </si>
  <si>
    <t>193,918*2 "Přepočtené koeficientem množství</t>
  </si>
  <si>
    <t>181411123</t>
  </si>
  <si>
    <t>Založení lučního trávníku výsevem pl do 1000 m2 ve svahu přes 1:2 do 1:1</t>
  </si>
  <si>
    <t>00572100</t>
  </si>
  <si>
    <t>osivo jetelotráva intenzivní víceletá</t>
  </si>
  <si>
    <t>kg</t>
  </si>
  <si>
    <t>22*0,03 "Přepočtené koeficientem množství</t>
  </si>
  <si>
    <t>182311123</t>
  </si>
  <si>
    <t>Rozprostření ornice ve svahu přes 1:5 tl vrstvy do 200 mm ručně</t>
  </si>
  <si>
    <t>((1,00+2,40+1,60)*2,40+10,00)</t>
  </si>
  <si>
    <t>273322511</t>
  </si>
  <si>
    <t>Základové desky ze ŽB se zvýšenými nároky na prostředí tř. C 25/30</t>
  </si>
  <si>
    <t>podkladní konstrukce</t>
  </si>
  <si>
    <t>(1,76+0,45+2,61+0,45+1,50)*2,00*0,25</t>
  </si>
  <si>
    <t>12,25*0,25</t>
  </si>
  <si>
    <t>273361821</t>
  </si>
  <si>
    <t>Výztuž základových desek betonářskou ocelí 10 505 (R)</t>
  </si>
  <si>
    <t>6,448*0,100</t>
  </si>
  <si>
    <t>279322511</t>
  </si>
  <si>
    <t>Základová zeď ze ŽB se zvýšenými nároky na prostředí tř. C 25/30 bez výztuže</t>
  </si>
  <si>
    <t>1809606360</t>
  </si>
  <si>
    <t>0,250*(13,50*1,20+1,60*0,50) "- nový vtokový objekt"</t>
  </si>
  <si>
    <t>279351121</t>
  </si>
  <si>
    <t>Zřízení oboustranného bednění základových zdí</t>
  </si>
  <si>
    <t>-53024425</t>
  </si>
  <si>
    <t>(13,70+12,750)*1,20+2*(1,60*0,50)+2*0,250*1,20 "- nový vtokový objekt"</t>
  </si>
  <si>
    <t>279351122</t>
  </si>
  <si>
    <t>Odstranění oboustranného bednění základových zdí</t>
  </si>
  <si>
    <t>55465890</t>
  </si>
  <si>
    <t>279361821</t>
  </si>
  <si>
    <t>Výztuž základových zdí nosných betonářskou ocelí 10 505</t>
  </si>
  <si>
    <t>-377526865</t>
  </si>
  <si>
    <t>4,25*0,120</t>
  </si>
  <si>
    <t>451573111</t>
  </si>
  <si>
    <t>Lože pod potrubí otevřený výkop ze štěrkopísku</t>
  </si>
  <si>
    <t>spodní vrstva lože</t>
  </si>
  <si>
    <t>148,87*1,20*0,10</t>
  </si>
  <si>
    <t>126,81*1,20*0,10</t>
  </si>
  <si>
    <t>(28,21+24,09+12,86)*0,60*0,15</t>
  </si>
  <si>
    <t>452311131</t>
  </si>
  <si>
    <t>Podkladní desky z betonu prostého bez zvýšených nároků na prostředí tř. C 12/15 otevřený výkop</t>
  </si>
  <si>
    <t>podkladní betonová mazanina</t>
  </si>
  <si>
    <t>452312141</t>
  </si>
  <si>
    <t>Sedlové lože z betonu prostého bez zvýšených nároků na prostředí tř. C 16/20 otevřený výkop</t>
  </si>
  <si>
    <t>pod potrubí</t>
  </si>
  <si>
    <t>148,87*1,20*0,195</t>
  </si>
  <si>
    <t>126,81*1,20*0,195</t>
  </si>
  <si>
    <t>452318510</t>
  </si>
  <si>
    <t>Zajišťovací práh z betonu prostého se zvýšenými nároky na prostředí</t>
  </si>
  <si>
    <t>465513227</t>
  </si>
  <si>
    <t>Dlažba z lomového kamene na cementovou maltu s vyspárováním tl 250 mm pro hráze</t>
  </si>
  <si>
    <t>dlažba</t>
  </si>
  <si>
    <t>8,95</t>
  </si>
  <si>
    <t>631311123</t>
  </si>
  <si>
    <t>Mazanina tl přes 80 do 120 mm z betonu prostého bez zvýšených nároků na prostředí tř. C 12/15</t>
  </si>
  <si>
    <t>podkladní beton</t>
  </si>
  <si>
    <t>(1,76+0,45+2,61+0,45+1,50)*2,00*0,10</t>
  </si>
  <si>
    <t>12,25*0,10</t>
  </si>
  <si>
    <t>810391811</t>
  </si>
  <si>
    <t>Bourání stávajícího potrubí z betonu DN přes 200 do 400</t>
  </si>
  <si>
    <t>996762328</t>
  </si>
  <si>
    <t>zrušení  stávající kanalizace</t>
  </si>
  <si>
    <t>6,81</t>
  </si>
  <si>
    <t>821371111</t>
  </si>
  <si>
    <t>Montáž potrubí z trub ŽB s polodrážkou (přímých) a integrovaným pryžovým těsněním otevřený výkop sklon do 20 % DN 300</t>
  </si>
  <si>
    <t>148,90</t>
  </si>
  <si>
    <t>126,80</t>
  </si>
  <si>
    <t>59222021</t>
  </si>
  <si>
    <t>trouba ŽB hrdlová propojovací DN 300</t>
  </si>
  <si>
    <t>275,7*1,01 "Přepočtené koeficientem množství</t>
  </si>
  <si>
    <t>871313121</t>
  </si>
  <si>
    <t>Montáž kanalizačního potrubí hladkého plnostěnného SN 8 z PVC-U DN 160</t>
  </si>
  <si>
    <t>1308065801</t>
  </si>
  <si>
    <t>28,21</t>
  </si>
  <si>
    <t>24,09</t>
  </si>
  <si>
    <t>28611164</t>
  </si>
  <si>
    <t>trubka kanalizační PVC-U plnostěnná jednovrstvá DN 160x1000mm SN8</t>
  </si>
  <si>
    <t>-1492059583</t>
  </si>
  <si>
    <t>52,3*1,03 'Přepočtené koeficientem množství</t>
  </si>
  <si>
    <t>871353121</t>
  </si>
  <si>
    <t>Montáž kanalizačního potrubí hladkého plnostěnného SN 8 z PVC-U DN 200</t>
  </si>
  <si>
    <t>-1512060359</t>
  </si>
  <si>
    <t>12,86</t>
  </si>
  <si>
    <t>28611167</t>
  </si>
  <si>
    <t>trubka kanalizační PVC-U plnostěnná jednovrstvá DN 200x1000mm SN8</t>
  </si>
  <si>
    <t>-404733673</t>
  </si>
  <si>
    <t>12,86*1,03 'Přepočtené koeficientem množství</t>
  </si>
  <si>
    <t>871373123</t>
  </si>
  <si>
    <t>Montáž kanalizačního potrubí hladkého plnostěnného SN 12 z PVC-U DN 315</t>
  </si>
  <si>
    <t>1381125224</t>
  </si>
  <si>
    <t>13,3</t>
  </si>
  <si>
    <t>28611109</t>
  </si>
  <si>
    <t>trubka kanalizační PVC-U plnostěnná jednovrstvá s rázovou odolností DN 315x6000mm SN12</t>
  </si>
  <si>
    <t>-1901877152</t>
  </si>
  <si>
    <t>13,3*1,03 'Přepočtené koeficientem množství</t>
  </si>
  <si>
    <t>871395811</t>
  </si>
  <si>
    <t>Bourání stávajícího potrubí z PVC nebo PP DN přes 250 do 400</t>
  </si>
  <si>
    <t>-40569665</t>
  </si>
  <si>
    <t>rušené potrubí</t>
  </si>
  <si>
    <t>4,90</t>
  </si>
  <si>
    <t>877315123</t>
  </si>
  <si>
    <t>Montáž navrtávacího sedla pro potrubí betonové nebo kameninové přípojka DN 150</t>
  </si>
  <si>
    <t>1798604455</t>
  </si>
  <si>
    <t>vpusti</t>
  </si>
  <si>
    <t>28651300</t>
  </si>
  <si>
    <t>sedlo kolmé univerzální beton/KG DN 250-350/160</t>
  </si>
  <si>
    <t>1609605840</t>
  </si>
  <si>
    <t>877315211</t>
  </si>
  <si>
    <t>Montáž kolen na kanalizačním potrubí z PP nebo tvrdého PVC-U trub hladkých plnostěnných DN 150</t>
  </si>
  <si>
    <t>12*2</t>
  </si>
  <si>
    <t>28611359</t>
  </si>
  <si>
    <t>koleno kanalizační PVC KG 160x15°</t>
  </si>
  <si>
    <t>12*1,1 "Přepočtené koeficientem množství</t>
  </si>
  <si>
    <t>28611361</t>
  </si>
  <si>
    <t>koleno kanalizační PVC KG 160x45°</t>
  </si>
  <si>
    <t>877350320</t>
  </si>
  <si>
    <t>Montáž odboček na kanalizačním potrubí z PP nebo tvrdého PVC-U trub hladkých plnostěnných DN 200</t>
  </si>
  <si>
    <t>-723780142</t>
  </si>
  <si>
    <t>28611918</t>
  </si>
  <si>
    <t>odbočka kanalizační plastová s hrdlem KG 200/160/45°</t>
  </si>
  <si>
    <t>-1680285035</t>
  </si>
  <si>
    <t>877350330</t>
  </si>
  <si>
    <t>Montáž spojek na kanalizačním potrubí z PP nebo tvrdého PVC-U trub hladkých plnostěnných DN 200</t>
  </si>
  <si>
    <t>-1514819643</t>
  </si>
  <si>
    <t>28611508</t>
  </si>
  <si>
    <t>redukce kanalizační PVC 200/160</t>
  </si>
  <si>
    <t>1973545040</t>
  </si>
  <si>
    <t>894411311</t>
  </si>
  <si>
    <t>Osazení betonových nebo železobetonových dílců pro šachty skruží rovných</t>
  </si>
  <si>
    <t>skruže</t>
  </si>
  <si>
    <t>stoky</t>
  </si>
  <si>
    <t>2+4+3+1+7+7+2</t>
  </si>
  <si>
    <t>59224184</t>
  </si>
  <si>
    <t>prstenec šachtový vyrovnávací betonový 625x120x40mm</t>
  </si>
  <si>
    <t>spc</t>
  </si>
  <si>
    <t>2*1,01</t>
  </si>
  <si>
    <t>59224185</t>
  </si>
  <si>
    <t>prstenec šachtový vyrovnávací betonový 625x120x60mm</t>
  </si>
  <si>
    <t>4*1,01</t>
  </si>
  <si>
    <t>59224176</t>
  </si>
  <si>
    <t>prstenec šachtový vyrovnávací betonový 625x120x80mm</t>
  </si>
  <si>
    <t>3*1,01</t>
  </si>
  <si>
    <t>59224187</t>
  </si>
  <si>
    <t>prstenec šachtový vyrovnávací betonový 625x120x100mm</t>
  </si>
  <si>
    <t>1*1,01</t>
  </si>
  <si>
    <t>59224188</t>
  </si>
  <si>
    <t>prstenec šachtový vyrovnávací betonový 625x120x120mm</t>
  </si>
  <si>
    <t>7*1,01</t>
  </si>
  <si>
    <t>59224160</t>
  </si>
  <si>
    <t>skruž betonová kanalizační se stupadly 100x25x12cm</t>
  </si>
  <si>
    <t>59224161</t>
  </si>
  <si>
    <t>skruž betonová kanalizační se stupadly 100x50x12cm</t>
  </si>
  <si>
    <t>894412411</t>
  </si>
  <si>
    <t>Osazení betonových nebo železobetonových dílců pro šachty skruží přechodových</t>
  </si>
  <si>
    <t>59224312.1</t>
  </si>
  <si>
    <t>kónus šachetní betonový kapsové plastové stupadlo TBR - Q - 600 / 100 x 625 / 120 SPK</t>
  </si>
  <si>
    <t>10*1,01</t>
  </si>
  <si>
    <t>894414111</t>
  </si>
  <si>
    <t>Osazení betonových nebo železobetonových dílců pro šachty skruží základových (dno)</t>
  </si>
  <si>
    <t>5,00</t>
  </si>
  <si>
    <t>6,00</t>
  </si>
  <si>
    <t>59224043.10</t>
  </si>
  <si>
    <t>dno betonové šachtové TBZ - Q perfect 300</t>
  </si>
  <si>
    <t>11*1,01</t>
  </si>
  <si>
    <t>894414211</t>
  </si>
  <si>
    <t>Osazení betonových nebo železobetonových dílců pro šachty desek zákrytových</t>
  </si>
  <si>
    <t>59224364.1</t>
  </si>
  <si>
    <t>deska betonová zákrytová šachetní TZK - Q - 200 x 120</t>
  </si>
  <si>
    <t>895931111.1</t>
  </si>
  <si>
    <t>Vpusti kanalizačních horské z betonu prostého C12/15 velikosti 1200/600 mm vč materiálu</t>
  </si>
  <si>
    <t>89594 x 1</t>
  </si>
  <si>
    <t>propojení stávajících vpustí na novou kanalizaci</t>
  </si>
  <si>
    <t>ks</t>
  </si>
  <si>
    <t>899104112</t>
  </si>
  <si>
    <t>Osazení poklopů litinových, ocelových nebo železobetonových včetně rámů pro třídu zatížení D400, E600</t>
  </si>
  <si>
    <t>poklopy</t>
  </si>
  <si>
    <t>1,00</t>
  </si>
  <si>
    <t>63126039</t>
  </si>
  <si>
    <t>poklop šachtový s BEGU rámem a zámky kruhový, DN 600 D400</t>
  </si>
  <si>
    <t>997013813</t>
  </si>
  <si>
    <t>Poplatek za uložení na skládce (skládkovné) stavebního odpadu z plastických hmot kód odpadu 17 02 03</t>
  </si>
  <si>
    <t>-1087187835</t>
  </si>
  <si>
    <t>0,147</t>
  </si>
  <si>
    <t>-1311643930</t>
  </si>
  <si>
    <t>9970138R01</t>
  </si>
  <si>
    <t>Poplatek za uložení stavebního odpadu na recyklační skládce z prostého betonu kód odpadu 17 01 01</t>
  </si>
  <si>
    <t>933361789</t>
  </si>
  <si>
    <t>2,179</t>
  </si>
  <si>
    <t>1001963483</t>
  </si>
  <si>
    <t>2,0*4,725</t>
  </si>
  <si>
    <t>998274101</t>
  </si>
  <si>
    <t>Přesun hmot pro trubní vedení z trub betonových otevřený výkop</t>
  </si>
  <si>
    <t>126</t>
  </si>
  <si>
    <t>SO.302 - SO.302 - Přeložka vodovodu a kanalizace</t>
  </si>
  <si>
    <t>131251100</t>
  </si>
  <si>
    <t>Hloubení jam nezapažených v hornině třídy těžitelnosti I skupiny 3 objem do 20 m3 strojně</t>
  </si>
  <si>
    <t>vodovod- napojení</t>
  </si>
  <si>
    <t>(2*2*2)*4</t>
  </si>
  <si>
    <t>132251102</t>
  </si>
  <si>
    <t>Hloubení rýh nezapažených š do 800 mm v hornině třídy těžitelnosti I skupiny 3 objem do 50 m3 strojně</t>
  </si>
  <si>
    <t>vodovod</t>
  </si>
  <si>
    <t>14,16*1*(2,15+2,3+2,35+2,72+1,85+1,6+1,93+3+2,72+2,34+2,15)/11 "- přeložka 1"</t>
  </si>
  <si>
    <t>15,48*1*(2,15+2,75+2,95+3,42+3,42+3,41+3,4+3,4+3,2+2,77+2,16)/11 "- přeložka 2"</t>
  </si>
  <si>
    <t>kanalizace</t>
  </si>
  <si>
    <t>21,16*1*(2,35+2,51+2,75+2,8+2,84+3,02+1,88+1,65+1,95+3,12+2,99+2,73+2,6+2,57+2,5+2,5+2,47+2,35)/18 "- přeložka 1"</t>
  </si>
  <si>
    <t>16,89*1*(2,35+2,92+3,08+3,35+3,34+3,34+3,33+3,32+3,18+2,89+2,35)/11 "- přeložka 2"</t>
  </si>
  <si>
    <t>1163225151</t>
  </si>
  <si>
    <t>1420170527</t>
  </si>
  <si>
    <t>16,502+6,769</t>
  </si>
  <si>
    <t>1779228190</t>
  </si>
  <si>
    <t>23,271*1,6</t>
  </si>
  <si>
    <t>-2043695766</t>
  </si>
  <si>
    <t>32+183,748-23,271</t>
  </si>
  <si>
    <t>175111101</t>
  </si>
  <si>
    <t>Obsypání potrubí ručně sypaninou bez prohození, uloženou do 3 m</t>
  </si>
  <si>
    <t>(14,16+15,48)*1*0,3</t>
  </si>
  <si>
    <t>(21,16+16,89)*1*0,2</t>
  </si>
  <si>
    <t>58337303</t>
  </si>
  <si>
    <t>štěrkopísek frakce 0/8</t>
  </si>
  <si>
    <t>16,502*1,9</t>
  </si>
  <si>
    <t>451572111</t>
  </si>
  <si>
    <t>Lože pod potrubí otevřený výkop z kameniva drobného těženého</t>
  </si>
  <si>
    <t>(14,16+15,48)*1*0,1</t>
  </si>
  <si>
    <t>(21,16+16,89)*1*0,1</t>
  </si>
  <si>
    <t>871241211</t>
  </si>
  <si>
    <t>Montáž potrubí z PE100 RC SDR 11 otevřený výkop svařovaných elektrotvarovkou d 90 x 8,2 mm</t>
  </si>
  <si>
    <t>28613384</t>
  </si>
  <si>
    <t>potrubí kanalizační tlakové PE100 SDR11 se signalizační vrstvou 90x8,2mm</t>
  </si>
  <si>
    <t>871291811</t>
  </si>
  <si>
    <t>Bourání stávajícího potrubí z polyetylenu D přes 90 do 140 mm</t>
  </si>
  <si>
    <t>871321211</t>
  </si>
  <si>
    <t>Montáž potrubí z PE100 RC SDR 11 otevřený výkop svařovaných elektrotvarovkou d 160 x 14,6 mm</t>
  </si>
  <si>
    <t>28613553</t>
  </si>
  <si>
    <t>potrubí vodovodní dvouvrstvé PE100 RC SDR11 160x14,6mm</t>
  </si>
  <si>
    <t>-1407528624</t>
  </si>
  <si>
    <t>871351811</t>
  </si>
  <si>
    <t>Bourání stávajícího potrubí z polyetylenu D přes 140 do 225 mm</t>
  </si>
  <si>
    <t>877241101</t>
  </si>
  <si>
    <t>Montáž elektrospojek na vodovodním potrubí z PE trub d 90</t>
  </si>
  <si>
    <t>28615974</t>
  </si>
  <si>
    <t>elektrospojka SDR11 PE 100 PN16 D 90mm</t>
  </si>
  <si>
    <t>877241110</t>
  </si>
  <si>
    <t>Montáž elektrokolen 45° na vodovodním potrubí z PE trub d 90</t>
  </si>
  <si>
    <t>28614948</t>
  </si>
  <si>
    <t>elektrokoleno 45° PE 100 PN16 D 90mm</t>
  </si>
  <si>
    <t>877321101</t>
  </si>
  <si>
    <t>Montáž elektrospojek na vodovodním potrubí z PE trub d 160</t>
  </si>
  <si>
    <t>28615978</t>
  </si>
  <si>
    <t>elektrospojka SDR11 PE 100 PN16 D 160mm</t>
  </si>
  <si>
    <t>877321110</t>
  </si>
  <si>
    <t>Montáž elektrokolen 45° na vodovodním potrubí z PE trub d 160</t>
  </si>
  <si>
    <t>28614951</t>
  </si>
  <si>
    <t>elektrokoleno 45° PE 100 PN16 D 160mm</t>
  </si>
  <si>
    <t>892271111</t>
  </si>
  <si>
    <t>Tlaková zkouška vodou potrubí DN 100 nebo 125</t>
  </si>
  <si>
    <t>892273122</t>
  </si>
  <si>
    <t>Proplach a dezinfekce vodovodního potrubí DN od 80 do 125</t>
  </si>
  <si>
    <t>892351111</t>
  </si>
  <si>
    <t>Tlaková zkouška vodou potrubí DN 150 nebo 200</t>
  </si>
  <si>
    <t>892372111</t>
  </si>
  <si>
    <t>Zabezpečení konců potrubí DN do 300 při tlakových zkouškách vodou</t>
  </si>
  <si>
    <t>892372111.1</t>
  </si>
  <si>
    <t>Zabezpečení konců potrubí DN do 150 při tlakových zkouškách vodou</t>
  </si>
  <si>
    <t>899721111</t>
  </si>
  <si>
    <t>Signalizační vodič DN do 150 mm na potrubí</t>
  </si>
  <si>
    <t>899721112</t>
  </si>
  <si>
    <t>Signalizační vodič DN přes 150 mm na potrubí</t>
  </si>
  <si>
    <t>899722114</t>
  </si>
  <si>
    <t>Krytí potrubí z plastů výstražnou fólií z PVC přes 34 do 40 cm</t>
  </si>
  <si>
    <t>14,16+21+16,89+15,48</t>
  </si>
  <si>
    <t>998276101</t>
  </si>
  <si>
    <t>Přesun hmot pro trubní vedení z trub z plastických hmot otevřený výkop</t>
  </si>
  <si>
    <t>SO.501-III - SO.501-III - Přeložky plynovodního vedení - III. etapa</t>
  </si>
  <si>
    <t>Přezletice</t>
  </si>
  <si>
    <t>25670590</t>
  </si>
  <si>
    <t>LABRON s.r.o.</t>
  </si>
  <si>
    <t>CZ25670590</t>
  </si>
  <si>
    <t>M - Práce a dodávky M</t>
  </si>
  <si>
    <t xml:space="preserve">    23-M - Montáže potrubí</t>
  </si>
  <si>
    <t xml:space="preserve">      23-M.1 - Montáže potrubí - plynovod</t>
  </si>
  <si>
    <t xml:space="preserve">      23-M.2 - Odpoje a propoje</t>
  </si>
  <si>
    <t xml:space="preserve">      23-M.3 - Ochozy</t>
  </si>
  <si>
    <t>HZS - Hodinové zúčtovací sazby</t>
  </si>
  <si>
    <t>1441677486</t>
  </si>
  <si>
    <t>2*6 "převedení vody - Ctěnický potok</t>
  </si>
  <si>
    <t>115101202</t>
  </si>
  <si>
    <t>Čerpání vody na dopravní výšku do 10 m průměrný přítok přes 500 do 1 000 l/min</t>
  </si>
  <si>
    <t>181524453</t>
  </si>
  <si>
    <t>5*16</t>
  </si>
  <si>
    <t>115101302</t>
  </si>
  <si>
    <t>Pohotovost čerpací soupravy pro dopravní výšku do 10 m přítok přes 500 do 1 000 l/min</t>
  </si>
  <si>
    <t>den</t>
  </si>
  <si>
    <t>-574122142</t>
  </si>
  <si>
    <t>-1722212037</t>
  </si>
  <si>
    <t>822221801</t>
  </si>
  <si>
    <t>1750671804</t>
  </si>
  <si>
    <t>119003215</t>
  </si>
  <si>
    <t>Trubková mobilní plotová zábrana výšky do 1,5 m pro zabezpečení výkopu zřízení</t>
  </si>
  <si>
    <t>1266628918</t>
  </si>
  <si>
    <t>2*(39-11+29+26)</t>
  </si>
  <si>
    <t>119003216</t>
  </si>
  <si>
    <t>Trubková mobilní plotová zábrana výšky do 1,5 m pro zabezpečení výkopu odstranění</t>
  </si>
  <si>
    <t>1029500348</t>
  </si>
  <si>
    <t>-888981671</t>
  </si>
  <si>
    <t>4*1,5</t>
  </si>
  <si>
    <t>-655073013</t>
  </si>
  <si>
    <t>-842841289</t>
  </si>
  <si>
    <t>"uvažované zatřídění hornit do tříd těžitelnosti: 50% tř.3 a 50% tř. 4</t>
  </si>
  <si>
    <t>(39-10,7+29)*(1,36-0,5)*0,8*0,5 "rýha řady PE d63</t>
  </si>
  <si>
    <t>10,7*2,2*0,8*0,5 "rýha řad PE d63 - pod Ctěnickým potokem</t>
  </si>
  <si>
    <t>26*(1,39-0,5)*0,8*0,5 "rýha řady PE d90</t>
  </si>
  <si>
    <t>(32+6+6+6)*(1,232-0,5)*0,8*0,5 "rýhy bypassy</t>
  </si>
  <si>
    <t>132351253</t>
  </si>
  <si>
    <t>Hloubení rýh nezapažených š do 2000 mm v hornině třídy těžitelnosti II skupiny 4 objem do 100 m3 strojně</t>
  </si>
  <si>
    <t>-1869441214</t>
  </si>
  <si>
    <t>1918146177</t>
  </si>
  <si>
    <t>-310397667</t>
  </si>
  <si>
    <t>15,725*0,5 "výkopek pro zpětný zásyp na meziskládku</t>
  </si>
  <si>
    <t>15,725*0,5 "výkopek pro zpětný zásyp nazpět z meziskládky</t>
  </si>
  <si>
    <t>1623511R3</t>
  </si>
  <si>
    <t>Vodorovné přemístění výkopku/sypaniny z hornin třídy těžitelnosti II skupiny 4 a 5 na deponii</t>
  </si>
  <si>
    <t>961964712</t>
  </si>
  <si>
    <t>899055149</t>
  </si>
  <si>
    <t>(49,182+29,619+11,52)*0,5</t>
  </si>
  <si>
    <t>1627512R7</t>
  </si>
  <si>
    <t>Vodorovné přemístění výkopku/sypaniny z horniny třídy těžitelnosti II skupiny 4 a 5 na skládku</t>
  </si>
  <si>
    <t>1675052130</t>
  </si>
  <si>
    <t>-1716223151</t>
  </si>
  <si>
    <t>45,161 "přebytečný výkopek na skládku</t>
  </si>
  <si>
    <t>15,725*0,5 "výkopek pro zpětný zásyp na meziskládce</t>
  </si>
  <si>
    <t>167151102</t>
  </si>
  <si>
    <t>Nakládání výkopku z hornin třídy těžitelnosti II skupiny 4 a 5 do 100 m3</t>
  </si>
  <si>
    <t>-2026471355</t>
  </si>
  <si>
    <t>171153101</t>
  </si>
  <si>
    <t>Zemní hrázky melioračních kanálů z horniny třídy těžitelnosti I a II skupiny 1 až 4</t>
  </si>
  <si>
    <t>-887078835</t>
  </si>
  <si>
    <t>18 "zbezpečení výkopu přes Ctěnický potok</t>
  </si>
  <si>
    <t>1825471294</t>
  </si>
  <si>
    <t>(45,161+45,161)*1,8</t>
  </si>
  <si>
    <t>-800521355</t>
  </si>
  <si>
    <t>45,161*2 "na skládku</t>
  </si>
  <si>
    <t>15,725 "na meziskládku zemina pro zpětný zásyp</t>
  </si>
  <si>
    <t>-1474792296</t>
  </si>
  <si>
    <t>10,7*0,8*(2,2-0,1-0,263) "zásyp zeminou - Ctěnický potok</t>
  </si>
  <si>
    <t>244792996</t>
  </si>
  <si>
    <t>53,023+53,023-11,52-29,619-15,725</t>
  </si>
  <si>
    <t>1259017825</t>
  </si>
  <si>
    <t>49,182</t>
  </si>
  <si>
    <t>49,182*2 'Přepočtené koeficientem množství</t>
  </si>
  <si>
    <t>1920456954</t>
  </si>
  <si>
    <t>(39-10,7+29)*0,263*0,8 "rýha řady PE d63</t>
  </si>
  <si>
    <t>10,7*0,263*0,8 "rýha řad PE d63 - pod Ctěnickým potokem</t>
  </si>
  <si>
    <t>26*0,29*0,8 "rýha řady PE d90</t>
  </si>
  <si>
    <t>(32+6+6+6)*0,232*0,8 "rýhy bypassy</t>
  </si>
  <si>
    <t>58337331</t>
  </si>
  <si>
    <t>štěrkopísek frakce 0/22</t>
  </si>
  <si>
    <t>CS ÚRS 2023 02</t>
  </si>
  <si>
    <t>-131513988</t>
  </si>
  <si>
    <t>191003R001</t>
  </si>
  <si>
    <t>Ručně kopaná sonda</t>
  </si>
  <si>
    <t>589532701</t>
  </si>
  <si>
    <t>1249867633</t>
  </si>
  <si>
    <t>(39-10,7+29)*0,1*0,8 "rýha řady PE d63</t>
  </si>
  <si>
    <t>10,7*0,1*0,8 "rýha řad PE d63 - pod Ctěnickým potokem</t>
  </si>
  <si>
    <t>26*0,1*0,8 "rýha řady PE d90</t>
  </si>
  <si>
    <t>(32+6+6+6)*0,1*0,8 "rýhy bypassy</t>
  </si>
  <si>
    <t>462451112</t>
  </si>
  <si>
    <t>Prolití kamenného záhozu maltou MC 10</t>
  </si>
  <si>
    <t>-686760875</t>
  </si>
  <si>
    <t>2*12*0,4 "opevnění koryta - Ctěnický potok</t>
  </si>
  <si>
    <t>463212121</t>
  </si>
  <si>
    <t>Rovnanina z lomového kamene upraveného s vyplněním spár těženým kamenivem</t>
  </si>
  <si>
    <t>1549867510</t>
  </si>
  <si>
    <t>463212191</t>
  </si>
  <si>
    <t>Příplatek za vypracováni líce rovnaniny</t>
  </si>
  <si>
    <t>1986879901</t>
  </si>
  <si>
    <t>-1494735082</t>
  </si>
  <si>
    <t>39+29+26 "plynovodní řady</t>
  </si>
  <si>
    <t>899722113</t>
  </si>
  <si>
    <t>Krytí potrubí z plastů výstražnou fólií z PVC přes 25 do 34cm</t>
  </si>
  <si>
    <t>-502572144</t>
  </si>
  <si>
    <t>-1936043076</t>
  </si>
  <si>
    <t>Práce a dodávky M</t>
  </si>
  <si>
    <t>23-M</t>
  </si>
  <si>
    <t>Montáže potrubí</t>
  </si>
  <si>
    <t>23-M.1</t>
  </si>
  <si>
    <t>Montáže potrubí - plynovod</t>
  </si>
  <si>
    <t>230086115</t>
  </si>
  <si>
    <t>Demontáž plastového potrubí dn do 110 mm</t>
  </si>
  <si>
    <t>-1222710879</t>
  </si>
  <si>
    <t>39+29+26 "demontáž stávajícího PE potrubí</t>
  </si>
  <si>
    <t>230205042</t>
  </si>
  <si>
    <t>Montáž plynovodního potrubí plastového svařované na tupo nebo elektrospojkou dn 63 mm en 5,8 mm</t>
  </si>
  <si>
    <t>-525458401</t>
  </si>
  <si>
    <t>39+29 "přeložky plynovodu PE d63 viz PD - výkres situace plynovodu III. etapa</t>
  </si>
  <si>
    <t>28613914</t>
  </si>
  <si>
    <t>potrubí plynovodní PE 100RC SDR 11 PN 0,4MPa D 63x5,8mm</t>
  </si>
  <si>
    <t>128</t>
  </si>
  <si>
    <t>1077565076</t>
  </si>
  <si>
    <t>68*1,04 'Přepočtené koeficientem množství</t>
  </si>
  <si>
    <t>28615972</t>
  </si>
  <si>
    <t>elektrospojka SDR11 PE 100 PN16 D 63mm</t>
  </si>
  <si>
    <t>-1206721397</t>
  </si>
  <si>
    <t>230205051</t>
  </si>
  <si>
    <t>Montáž plynovodního potrubí plastového svařované na tupo nebo elektrospojkou dn 90 mm en 5,2 mm</t>
  </si>
  <si>
    <t>305884431</t>
  </si>
  <si>
    <t>28613900</t>
  </si>
  <si>
    <t>potrubí plynovodní PE 100RC SDR 17 PN 0,1MPa tyče 12m 90x5,4mm</t>
  </si>
  <si>
    <t>-1820806938</t>
  </si>
  <si>
    <t>26*1,04 'Přepočtené koeficientem množství</t>
  </si>
  <si>
    <t>-672153793</t>
  </si>
  <si>
    <t>230202071</t>
  </si>
  <si>
    <t>Nasunutí potrubní sekce plastové průměru do 63 mm do chráničky pro plynovody</t>
  </si>
  <si>
    <t>-1727899467</t>
  </si>
  <si>
    <t>11 "nasunutí potrubí PE do chráničky pod Ctěnickým potokem</t>
  </si>
  <si>
    <t>230202112</t>
  </si>
  <si>
    <t>Montáž kluzných objímek výšky 15 mm pro plynovodní potrubí vnějšího průměru přes 50 mm do 80 mm</t>
  </si>
  <si>
    <t>800012031</t>
  </si>
  <si>
    <t>28655140</t>
  </si>
  <si>
    <t>objímka kluzná typ C segment v 15mm</t>
  </si>
  <si>
    <t>209394887</t>
  </si>
  <si>
    <t>230202224</t>
  </si>
  <si>
    <t>Montáž manžety na chráničku plynovodního potrubí plastového průměru přes 50 do 63 mm</t>
  </si>
  <si>
    <t>1512614805</t>
  </si>
  <si>
    <t>2 "manžety na čela chráničky</t>
  </si>
  <si>
    <t>28655100</t>
  </si>
  <si>
    <t>manžeta chráničky vč. upínací pásky 32x63mm DN 25x50</t>
  </si>
  <si>
    <t>234639387</t>
  </si>
  <si>
    <t>230205055</t>
  </si>
  <si>
    <t>Montáž plynovodního potrubí plastového svařované na tupo nebo elektrospojkou dn 110 mm en 6,3 mm</t>
  </si>
  <si>
    <t>-285816962</t>
  </si>
  <si>
    <t>12 "chránička - vedení plynovodu pod Ctěnickým potokem</t>
  </si>
  <si>
    <t>28613966</t>
  </si>
  <si>
    <t>trubka ochranná PEHD D 110mm</t>
  </si>
  <si>
    <t>1102789132</t>
  </si>
  <si>
    <t>230205242</t>
  </si>
  <si>
    <t>Montáž plynovodního trubního dílu PE elektrotvarovky nebo svařovaného na tupo dn 63 mm en 5,7 mm</t>
  </si>
  <si>
    <t>-666370802</t>
  </si>
  <si>
    <t>28614946</t>
  </si>
  <si>
    <t>elektrokoleno 45° PE 100 PN16 D 63mm</t>
  </si>
  <si>
    <t>-1128777811</t>
  </si>
  <si>
    <t>2*2+2*2+4 "viz PD - výkres situace plynovodu III. etapa</t>
  </si>
  <si>
    <t>28653055</t>
  </si>
  <si>
    <t>elektrokoleno 90° PE 100 D 63mm</t>
  </si>
  <si>
    <t>717162921</t>
  </si>
  <si>
    <t>1 "viz PD - výkres situace plynovodu III. etapa</t>
  </si>
  <si>
    <t>28614976</t>
  </si>
  <si>
    <t>elektroredukce PE 100 PN16 D 63-50mm</t>
  </si>
  <si>
    <t>-1548929496</t>
  </si>
  <si>
    <t>28615023</t>
  </si>
  <si>
    <t>elektrozáslepka SDR11 PE 100 PN16 D 63mm</t>
  </si>
  <si>
    <t>-459951914</t>
  </si>
  <si>
    <t>2+2 "viz PD - výkres situace plynovodu III. etapa</t>
  </si>
  <si>
    <t>230205251</t>
  </si>
  <si>
    <t>Montáž plynovodního trubního dílu PE elektrotvarovky nebo svařovaného na tupo dn 90 mm en 5,1 mm</t>
  </si>
  <si>
    <t>503081629</t>
  </si>
  <si>
    <t>-595175829</t>
  </si>
  <si>
    <t>28614977</t>
  </si>
  <si>
    <t>elektroredukce PE 100 PN16 D 90-63mm</t>
  </si>
  <si>
    <t>-460504731</t>
  </si>
  <si>
    <t>28615025</t>
  </si>
  <si>
    <t>elektrozáslepka SDR11 PE 100 PN16 D 90mm KIT</t>
  </si>
  <si>
    <t>-1623905716</t>
  </si>
  <si>
    <t>2 "viz PD - výkres situace plynovodu III. etapa</t>
  </si>
  <si>
    <t>230208513</t>
  </si>
  <si>
    <t>Odplynění a inertizace ocelového potrubí DN do 100 mm</t>
  </si>
  <si>
    <t>-1568670115</t>
  </si>
  <si>
    <t>39+29+26</t>
  </si>
  <si>
    <t>230208R593</t>
  </si>
  <si>
    <t>Napuštění a odvzdušnění potrubí DN do 100 mm</t>
  </si>
  <si>
    <t>-1696411357</t>
  </si>
  <si>
    <t>230220006</t>
  </si>
  <si>
    <t>Montáž litinového poklopu pro plynovod</t>
  </si>
  <si>
    <t>1235978853</t>
  </si>
  <si>
    <t>42291352</t>
  </si>
  <si>
    <t>poklop litinový šoupátkový pro zemní soupravy osazení do terénu a do vozovky</t>
  </si>
  <si>
    <t>256</t>
  </si>
  <si>
    <t>1399451021</t>
  </si>
  <si>
    <t>230220031</t>
  </si>
  <si>
    <t>Montáž čichačky na chráničku pro plynovod</t>
  </si>
  <si>
    <t>-1478634029</t>
  </si>
  <si>
    <t>23022R031</t>
  </si>
  <si>
    <t>čichačka na chráničku</t>
  </si>
  <si>
    <t>685858254</t>
  </si>
  <si>
    <t>230220036</t>
  </si>
  <si>
    <t>Montáž izolační desky pod armatury DN do 400 pro plynovod</t>
  </si>
  <si>
    <t>-86982314</t>
  </si>
  <si>
    <t>56230636</t>
  </si>
  <si>
    <t>deska podkladová uličního poklopu plastového ventilkového a šoupatového</t>
  </si>
  <si>
    <t>-432696247</t>
  </si>
  <si>
    <t>230230016</t>
  </si>
  <si>
    <t>Hlavní tlaková zkouška vzduchem 0,6 MPa DN 50</t>
  </si>
  <si>
    <t>-1227518165</t>
  </si>
  <si>
    <t>39+29 "plynovodní řad PE d63</t>
  </si>
  <si>
    <t>230230017</t>
  </si>
  <si>
    <t>Hlavní tlaková zkouška vzduchem 0,6 MPa DN 80</t>
  </si>
  <si>
    <t>279897638</t>
  </si>
  <si>
    <t>230230076</t>
  </si>
  <si>
    <t>Čištění potrubí PN 38 6416 DN 200</t>
  </si>
  <si>
    <t>1935025079</t>
  </si>
  <si>
    <t>230250R002</t>
  </si>
  <si>
    <t>Vývod signálního vodiče do poklopu, D+M</t>
  </si>
  <si>
    <t>-2058805795</t>
  </si>
  <si>
    <t>23-M.2</t>
  </si>
  <si>
    <t>Odpoje a propoje</t>
  </si>
  <si>
    <t>230200271</t>
  </si>
  <si>
    <t>Jednostranné přerušení průtoku plynu stlačením plastového potrubí dn do 63 mm - jedním stlačovadlem</t>
  </si>
  <si>
    <t>1902584414</t>
  </si>
  <si>
    <t>2+2+2+1</t>
  </si>
  <si>
    <t>193130030</t>
  </si>
  <si>
    <t>Elektrotvarovka sedlová opravárenská - d 50</t>
  </si>
  <si>
    <t>-1879243809</t>
  </si>
  <si>
    <t>193130037</t>
  </si>
  <si>
    <t>Elektrotvarovka sedlová opravárenská - d 63</t>
  </si>
  <si>
    <t>-1213500609</t>
  </si>
  <si>
    <t>Poznámka k položce:_x000D_
16 bar voda/10 bar plyn; zakrytý odporový drát; 4 mm svařovací konektory</t>
  </si>
  <si>
    <t>2+2+2</t>
  </si>
  <si>
    <t>230200272</t>
  </si>
  <si>
    <t>Jednostranné přerušení průtoku plynu stlačením plastového potrubí dn přes 63 do 110 mm - jedním stlačovadlem</t>
  </si>
  <si>
    <t>1525535340</t>
  </si>
  <si>
    <t>193130057</t>
  </si>
  <si>
    <t>Elektrotvarovka sedlová opravárenská - d 90</t>
  </si>
  <si>
    <t>1440028979</t>
  </si>
  <si>
    <t>230205235</t>
  </si>
  <si>
    <t>Montáž plynovodního trubního dílu PE elektrotvarovky nebo svařovaného na tupo dn 50 mm en 4,5 mm</t>
  </si>
  <si>
    <t>609890493</t>
  </si>
  <si>
    <t>28615971</t>
  </si>
  <si>
    <t>elektrospojka SDR11 PE 100 PN16 D 50mm</t>
  </si>
  <si>
    <t>-253560432</t>
  </si>
  <si>
    <t>241228211</t>
  </si>
  <si>
    <t>832428716</t>
  </si>
  <si>
    <t>871061258</t>
  </si>
  <si>
    <t>1836460524</t>
  </si>
  <si>
    <t>23-M.3</t>
  </si>
  <si>
    <t>Ochozy</t>
  </si>
  <si>
    <t>230040006</t>
  </si>
  <si>
    <t>Montáž trubní díly závitové DN 1"</t>
  </si>
  <si>
    <t>-893281487</t>
  </si>
  <si>
    <t>21110321</t>
  </si>
  <si>
    <t>Přechodka s vnějším závitem, typ 110, rozměr 32x1”</t>
  </si>
  <si>
    <t>568192895</t>
  </si>
  <si>
    <t>2*(2*2+2*2+2*2)</t>
  </si>
  <si>
    <t>2118032</t>
  </si>
  <si>
    <t>Vnitřní podpůrná vsuvka, typ 180, rozměr 32</t>
  </si>
  <si>
    <t>-2121451656</t>
  </si>
  <si>
    <t>55138963</t>
  </si>
  <si>
    <t>kohout kulový plnoprůtokový nikl ovládání páčka PN35 T 185°C (EN 331, MOP 5) 1" žlutý</t>
  </si>
  <si>
    <t>-405112917</t>
  </si>
  <si>
    <t>2*2+2*2+2*2</t>
  </si>
  <si>
    <t>230040009</t>
  </si>
  <si>
    <t>Montáž trubní díly závitové DN 2"</t>
  </si>
  <si>
    <t>-1581653589</t>
  </si>
  <si>
    <t>21110632</t>
  </si>
  <si>
    <t>Přechodka s vnějším závitem, typ 110, rozměr 63x2”</t>
  </si>
  <si>
    <t>-741901302</t>
  </si>
  <si>
    <t>2*2</t>
  </si>
  <si>
    <t>2118063</t>
  </si>
  <si>
    <t>Vnitřní podpůrná vsuvka, typ 180, rozměr 63</t>
  </si>
  <si>
    <t>-489435304</t>
  </si>
  <si>
    <t>55138966</t>
  </si>
  <si>
    <t>kohout kulový plnoprůtokový nikl ovládání páčka PN35 T 185°C (EN 331, MOP 5) 2" žlutý</t>
  </si>
  <si>
    <t>-1841371609</t>
  </si>
  <si>
    <t>230205025</t>
  </si>
  <si>
    <t>Montáž plynovodního potrubí plastového svařované na tupo nebo elektrospojkou dn 32 mm en 3,0 mm</t>
  </si>
  <si>
    <t>-1492414540</t>
  </si>
  <si>
    <t>2*32+2*6+2*6"ochozy</t>
  </si>
  <si>
    <t>28613911</t>
  </si>
  <si>
    <t>potrubí plynovodní PE 100RC SDR 11 PN 0,4MPa D 32x3,0mm</t>
  </si>
  <si>
    <t>462732400</t>
  </si>
  <si>
    <t>1140862343</t>
  </si>
  <si>
    <t>1*6 "ochozy</t>
  </si>
  <si>
    <t>300530702</t>
  </si>
  <si>
    <t>230205225</t>
  </si>
  <si>
    <t>Montáž plynovodního trubního dílu PE elektrotvarovky nebo svařovaného na tupo dn 32 mm en 2,0 mm</t>
  </si>
  <si>
    <t>1464847896</t>
  </si>
  <si>
    <t>28653052</t>
  </si>
  <si>
    <t>elektrokoleno 90° PE 100 D 32mm</t>
  </si>
  <si>
    <t>-238751083</t>
  </si>
  <si>
    <t>6*2</t>
  </si>
  <si>
    <t>-2123132280</t>
  </si>
  <si>
    <t>-1372482944</t>
  </si>
  <si>
    <t>530602826</t>
  </si>
  <si>
    <t>28614001R</t>
  </si>
  <si>
    <t>tvarovka T-kus navrtávací s odbočkou 360° D 50-32mm</t>
  </si>
  <si>
    <t>1756328675</t>
  </si>
  <si>
    <t>441051818</t>
  </si>
  <si>
    <t>28614000</t>
  </si>
  <si>
    <t>tvarovka T-kus navrtávací s odbočkou 360° D 63-32mm</t>
  </si>
  <si>
    <t>-517842932</t>
  </si>
  <si>
    <t>2*2+2*2+2</t>
  </si>
  <si>
    <t>566012598</t>
  </si>
  <si>
    <t>28614008R</t>
  </si>
  <si>
    <t>tvarovka T-kus navrtávací s odbočkou 360° D 90-63mm</t>
  </si>
  <si>
    <t>164473731</t>
  </si>
  <si>
    <t>230205991R</t>
  </si>
  <si>
    <t>Zrušení a demontáž bypassu</t>
  </si>
  <si>
    <t>1908101066</t>
  </si>
  <si>
    <t>2+2+1+2</t>
  </si>
  <si>
    <t>HZS</t>
  </si>
  <si>
    <t>Hodinové zúčtovací sazby</t>
  </si>
  <si>
    <t>HZS4212</t>
  </si>
  <si>
    <t>Hodinová zúčtovací sazba revizní technik specialista</t>
  </si>
  <si>
    <t>512</t>
  </si>
  <si>
    <t>-1040475801</t>
  </si>
  <si>
    <t>16 "výchozí revize plynovodu</t>
  </si>
  <si>
    <t>VRN - Vedlejší rozpočtové náklady</t>
  </si>
  <si>
    <t>OST - Vedlejší a ostatní náklady</t>
  </si>
  <si>
    <t xml:space="preserve">    O02 - Vedlejší náklady</t>
  </si>
  <si>
    <t xml:space="preserve">    O03 - Ostatní náklady</t>
  </si>
  <si>
    <t>OST</t>
  </si>
  <si>
    <t>Vedlejší a ostatní náklady</t>
  </si>
  <si>
    <t>O02</t>
  </si>
  <si>
    <t>Vedlejší náklady</t>
  </si>
  <si>
    <t>VON990001</t>
  </si>
  <si>
    <t>Zajištění prostoru a vybudování zařízení staveniště včetně potřebných staveništních komunikací</t>
  </si>
  <si>
    <t>soubor</t>
  </si>
  <si>
    <t>-512771532</t>
  </si>
  <si>
    <t>VON990005</t>
  </si>
  <si>
    <t>Zhotovení podrobné pasportizace a repasportizace stávajících nemovitostí a staveb, které mohou být výstavbou dotčeny, vč. příp. monitoringu sledovaných objektů</t>
  </si>
  <si>
    <t>-500885758</t>
  </si>
  <si>
    <t>VON990007</t>
  </si>
  <si>
    <t>Zajištění vytýčení podzemních zařízení, a v případě jejich křížení či souběhu v otevřeném výkopu, jejich písemné předání zpět jejich správcům před zásypem</t>
  </si>
  <si>
    <t>-1205672763</t>
  </si>
  <si>
    <t>VON990009</t>
  </si>
  <si>
    <t>Zajištění povolení zvláštního užívání komunikací v souladu s postupem výstavby,včetně správních poplatků a povolení k užívání dalších, stavbou dotčených pozemků (skládky materiálu, mezideponie atd.)</t>
  </si>
  <si>
    <t>637575664</t>
  </si>
  <si>
    <t>VON990010</t>
  </si>
  <si>
    <t>Náklady na opravu objízdných tras stávajících komunikací dotčených stavbou - oprava výtluků, krytových vrstev, olámané okraje, ... vč. pasportu před a po výstavbě. Ocenit hodnotou 3 mil. Kč bez DPH - položka bude čerpána se souhlasem TDI a zástupce KSUS.</t>
  </si>
  <si>
    <t>kpl</t>
  </si>
  <si>
    <t>167970386</t>
  </si>
  <si>
    <t>Poznámka k položce:_x000D_
Náklady na opravu objízdných tras stávajících komunikací dotčených stavbou - oprava výtluků, krytových vrstev, olámané okraje, ... _x000D_
Náklad zahrnuje i nutný pasport objízdných před zahájením stavby a repasport po dokončení stavby._x000D_
Povinná pevná částka pro všechny zhotovitele  ve výši 3.000.000,- Kč bez DPH._x000D_
Bude čerpáno se souhlasem TDI a zástupcem KSUS.</t>
  </si>
  <si>
    <t>VON990012</t>
  </si>
  <si>
    <t>Zajištění čistoty na staveništi a v jeho okolí, zajištění každodenního čištění komunikací dotčených provozem zhotovitele vč. případného zkrápění</t>
  </si>
  <si>
    <t>1114882804</t>
  </si>
  <si>
    <t>VON990013</t>
  </si>
  <si>
    <t>Fotodokumentace průběhu díla; zhotovitel zajistí a předá objednateli průběžnou fotodokumentaci realizace díla. Fotodokumentace bude dokladovat průběh díla a bude zejména dokumentovat části stavby a konstrukce před jejich zakrytím</t>
  </si>
  <si>
    <t>-2104925597</t>
  </si>
  <si>
    <t>VON990015</t>
  </si>
  <si>
    <t>Příprava a provedení předepsaných zkoušek dle PD - zkoušky pro určení zhutnění pláně</t>
  </si>
  <si>
    <t>-899535601</t>
  </si>
  <si>
    <t>VON990080a</t>
  </si>
  <si>
    <t>Projekt DIO včetně projednání s DOSS a zajištění DIR</t>
  </si>
  <si>
    <t>1344521612</t>
  </si>
  <si>
    <t>VON990081a</t>
  </si>
  <si>
    <t>Dopravně - inženýrské opatření - zřízení</t>
  </si>
  <si>
    <t>1849270406</t>
  </si>
  <si>
    <t>VON990082a</t>
  </si>
  <si>
    <t>Dopravně - inženýrské opatření - údržba (pronájem)</t>
  </si>
  <si>
    <t>měsíc</t>
  </si>
  <si>
    <t>1757958323</t>
  </si>
  <si>
    <t>VON990083a</t>
  </si>
  <si>
    <t>Dopravně - inženýrské opatření - odstranění</t>
  </si>
  <si>
    <t>1029366660</t>
  </si>
  <si>
    <t>034503000</t>
  </si>
  <si>
    <t>Informační tabule na staveništi</t>
  </si>
  <si>
    <t>1294604960</t>
  </si>
  <si>
    <t>2 "- omluvná tabule"</t>
  </si>
  <si>
    <t>ON990004</t>
  </si>
  <si>
    <t>Zajištění označení stavby informačními panely, deskami v rozsahu TS - billboard pro publicitu</t>
  </si>
  <si>
    <t>-1493066620</t>
  </si>
  <si>
    <t>0132940R1</t>
  </si>
  <si>
    <t>Mostní list</t>
  </si>
  <si>
    <t>-1706293497</t>
  </si>
  <si>
    <t>0132940R2</t>
  </si>
  <si>
    <t>Mostní prohlídka</t>
  </si>
  <si>
    <t>-315110157</t>
  </si>
  <si>
    <t>O03</t>
  </si>
  <si>
    <t>Ostatní náklady</t>
  </si>
  <si>
    <t>VON990004</t>
  </si>
  <si>
    <t>Vytýčení hranic pozemků při provádění stavby</t>
  </si>
  <si>
    <t>262144</t>
  </si>
  <si>
    <t>787159970</t>
  </si>
  <si>
    <t>ON990001-A</t>
  </si>
  <si>
    <t>Zajištění činnosti odpovědného geodeta zhotovitele - vytyčení stavby</t>
  </si>
  <si>
    <t>-981165474</t>
  </si>
  <si>
    <t>ON990001-B</t>
  </si>
  <si>
    <t>Zajištění činnosti odpovědného geodeta zhotovitele - zaměření skutečného provedení stavby vč. vyhotovení geometrického plánu a jeho zavkladování</t>
  </si>
  <si>
    <t>1754750273</t>
  </si>
  <si>
    <t>Poznámka k položce:_x000D_
Položka zahrnuje :_x000D_
- přípravu podkladů, určení pevného měřického bodu pro mapování 1:500, technická nivelace, zaměření a zpracování mapy M1:500, digitální model terénu pro měřítko 1:500, předání zaměření skutečného stavu potřebných dat v tzv. jednotném výměnném formátu (JVF - dle specifik Vyhlášky o DTM 393/2020 Sb. Vyhláška o digitální technické mapě kraje. _x000D_
- Dopravu.</t>
  </si>
  <si>
    <t>ON990002-A</t>
  </si>
  <si>
    <t>Zhotovení realizační dokumentace stavby</t>
  </si>
  <si>
    <t>937612187</t>
  </si>
  <si>
    <t>ON990002-B</t>
  </si>
  <si>
    <t>Zhotovení dokumentace skutečného provedení díla</t>
  </si>
  <si>
    <t>-253532089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</si>
</sst>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238">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4" fillId="0" borderId="0" xfId="0" applyFont="1" applyAlignment="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3" xfId="0" applyBorder="1" applyAlignment="1">
      <alignment vertical="center"/>
    </xf>
    <xf numFmtId="0" fontId="18" fillId="0" borderId="5" xfId="0" applyFont="1" applyBorder="1" applyAlignment="1">
      <alignment horizontal="left" vertical="center"/>
    </xf>
    <xf numFmtId="0" fontId="0" fillId="0" borderId="5" xfId="0"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3" borderId="0" xfId="0" applyFill="1" applyAlignment="1">
      <alignment vertical="center"/>
    </xf>
    <xf numFmtId="0" fontId="4" fillId="3" borderId="6" xfId="0" applyFont="1" applyFill="1" applyBorder="1" applyAlignment="1">
      <alignment horizontal="left" vertical="center"/>
    </xf>
    <xf numFmtId="0" fontId="0" fillId="3" borderId="7" xfId="0" applyFill="1" applyBorder="1" applyAlignment="1">
      <alignment vertical="center"/>
    </xf>
    <xf numFmtId="0" fontId="4" fillId="3" borderId="7" xfId="0" applyFont="1" applyFill="1" applyBorder="1" applyAlignment="1">
      <alignment horizontal="center"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8"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0" xfId="0" applyFont="1" applyAlignment="1">
      <alignment horizontal="left" vertical="center"/>
    </xf>
    <xf numFmtId="0" fontId="0" fillId="0" borderId="15" xfId="0" applyBorder="1" applyAlignment="1">
      <alignment vertical="center"/>
    </xf>
    <xf numFmtId="0" fontId="0" fillId="4" borderId="7" xfId="0" applyFill="1" applyBorder="1" applyAlignment="1">
      <alignment vertical="center"/>
    </xf>
    <xf numFmtId="0" fontId="23" fillId="4" borderId="0" xfId="0" applyFont="1" applyFill="1" applyAlignment="1">
      <alignment horizontal="center" vertical="center"/>
    </xf>
    <xf numFmtId="0" fontId="24" fillId="0" borderId="16" xfId="0" applyFont="1" applyBorder="1" applyAlignment="1">
      <alignment horizontal="center" vertical="center" wrapText="1"/>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25" fillId="0" borderId="0" xfId="0" applyFont="1" applyAlignment="1">
      <alignment horizontal="left" vertical="center"/>
    </xf>
    <xf numFmtId="0" fontId="25" fillId="0" borderId="0" xfId="0" applyFont="1" applyAlignment="1">
      <alignment vertical="center"/>
    </xf>
    <xf numFmtId="4" fontId="25" fillId="0" borderId="0" xfId="0" applyNumberFormat="1" applyFont="1" applyAlignment="1">
      <alignment vertical="center"/>
    </xf>
    <xf numFmtId="0" fontId="4" fillId="0" borderId="0" xfId="0" applyFont="1" applyAlignment="1">
      <alignment horizontal="center" vertical="center"/>
    </xf>
    <xf numFmtId="4" fontId="21" fillId="0" borderId="14" xfId="0" applyNumberFormat="1" applyFont="1" applyBorder="1" applyAlignment="1">
      <alignment vertical="center"/>
    </xf>
    <xf numFmtId="4" fontId="21" fillId="0" borderId="0" xfId="0" applyNumberFormat="1" applyFont="1" applyAlignment="1">
      <alignment vertical="center"/>
    </xf>
    <xf numFmtId="166" fontId="21" fillId="0" borderId="0" xfId="0" applyNumberFormat="1" applyFont="1" applyAlignment="1">
      <alignment vertical="center"/>
    </xf>
    <xf numFmtId="4" fontId="21" fillId="0" borderId="15" xfId="0" applyNumberFormat="1" applyFont="1" applyBorder="1" applyAlignment="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lignment vertical="center"/>
    </xf>
    <xf numFmtId="0" fontId="28" fillId="0" borderId="0" xfId="0" applyFont="1" applyAlignment="1">
      <alignment vertical="center"/>
    </xf>
    <xf numFmtId="0" fontId="29" fillId="0" borderId="0" xfId="0" applyFont="1" applyAlignment="1">
      <alignment vertical="center"/>
    </xf>
    <xf numFmtId="0" fontId="3" fillId="0" borderId="0" xfId="0" applyFont="1" applyAlignment="1">
      <alignment horizontal="center" vertical="center"/>
    </xf>
    <xf numFmtId="4" fontId="30" fillId="0" borderId="14" xfId="0" applyNumberFormat="1" applyFont="1" applyBorder="1" applyAlignment="1">
      <alignment vertical="center"/>
    </xf>
    <xf numFmtId="4" fontId="30" fillId="0" borderId="0" xfId="0" applyNumberFormat="1" applyFont="1" applyAlignment="1">
      <alignment vertical="center"/>
    </xf>
    <xf numFmtId="166" fontId="30" fillId="0" borderId="0" xfId="0" applyNumberFormat="1" applyFont="1" applyAlignment="1">
      <alignment vertical="center"/>
    </xf>
    <xf numFmtId="4" fontId="30" fillId="0" borderId="15" xfId="0" applyNumberFormat="1" applyFont="1" applyBorder="1" applyAlignment="1">
      <alignment vertical="center"/>
    </xf>
    <xf numFmtId="0" fontId="5" fillId="0" borderId="0" xfId="0" applyFont="1" applyAlignment="1">
      <alignment horizontal="left" vertical="center"/>
    </xf>
    <xf numFmtId="4" fontId="30" fillId="0" borderId="19" xfId="0" applyNumberFormat="1" applyFont="1" applyBorder="1" applyAlignment="1">
      <alignment vertical="center"/>
    </xf>
    <xf numFmtId="4" fontId="30" fillId="0" borderId="20" xfId="0" applyNumberFormat="1" applyFont="1" applyBorder="1" applyAlignment="1">
      <alignment vertical="center"/>
    </xf>
    <xf numFmtId="166" fontId="30" fillId="0" borderId="20" xfId="0" applyNumberFormat="1" applyFont="1" applyBorder="1" applyAlignment="1">
      <alignment vertical="center"/>
    </xf>
    <xf numFmtId="4" fontId="30" fillId="0" borderId="21" xfId="0" applyNumberFormat="1" applyFont="1" applyBorder="1" applyAlignment="1">
      <alignment vertical="center"/>
    </xf>
    <xf numFmtId="0" fontId="31" fillId="0" borderId="0" xfId="0" applyFont="1" applyAlignment="1">
      <alignment horizontal="left" vertical="center"/>
    </xf>
    <xf numFmtId="0" fontId="0" fillId="0" borderId="3" xfId="0" applyBorder="1" applyAlignment="1">
      <alignment vertical="center" wrapText="1"/>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ill="1" applyAlignment="1">
      <alignment vertical="center"/>
    </xf>
    <xf numFmtId="0" fontId="4" fillId="4" borderId="6" xfId="0" applyFont="1" applyFill="1" applyBorder="1" applyAlignment="1">
      <alignment horizontal="lef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3" fillId="4" borderId="0" xfId="0" applyFont="1" applyFill="1" applyAlignment="1">
      <alignment horizontal="left" vertical="center"/>
    </xf>
    <xf numFmtId="0" fontId="23" fillId="4" borderId="0" xfId="0" applyFont="1" applyFill="1" applyAlignment="1">
      <alignment horizontal="right" vertical="center"/>
    </xf>
    <xf numFmtId="0" fontId="32"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3" xfId="0" applyBorder="1" applyAlignment="1">
      <alignment horizontal="center" vertical="center" wrapText="1"/>
    </xf>
    <xf numFmtId="0" fontId="23" fillId="4" borderId="16" xfId="0" applyFont="1" applyFill="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4" fontId="25" fillId="0" borderId="0" xfId="0" applyNumberFormat="1" applyFont="1"/>
    <xf numFmtId="166" fontId="33" fillId="0" borderId="12" xfId="0" applyNumberFormat="1" applyFont="1" applyBorder="1"/>
    <xf numFmtId="166" fontId="33" fillId="0" borderId="13" xfId="0" applyNumberFormat="1" applyFont="1" applyBorder="1"/>
    <xf numFmtId="4" fontId="34" fillId="0" borderId="0" xfId="0" applyNumberFormat="1" applyFont="1" applyAlignment="1">
      <alignment vertical="center"/>
    </xf>
    <xf numFmtId="0" fontId="8" fillId="0" borderId="3" xfId="0" applyFont="1" applyBorder="1"/>
    <xf numFmtId="0" fontId="8" fillId="0" borderId="0" xfId="0" applyFont="1" applyAlignment="1">
      <alignment horizontal="left"/>
    </xf>
    <xf numFmtId="0" fontId="6" fillId="0" borderId="0" xfId="0" applyFont="1" applyAlignment="1">
      <alignment horizontal="left"/>
    </xf>
    <xf numFmtId="0" fontId="8" fillId="0" borderId="0" xfId="0" applyFont="1" applyProtection="1">
      <protection locked="0"/>
    </xf>
    <xf numFmtId="4" fontId="6" fillId="0" borderId="0" xfId="0" applyNumberFormat="1" applyFont="1"/>
    <xf numFmtId="0" fontId="8" fillId="0" borderId="14" xfId="0" applyFont="1" applyBorder="1"/>
    <xf numFmtId="166" fontId="8" fillId="0" borderId="0" xfId="0" applyNumberFormat="1" applyFont="1"/>
    <xf numFmtId="166" fontId="8" fillId="0" borderId="15"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xf numFmtId="0" fontId="23" fillId="0" borderId="22" xfId="0" applyFont="1" applyBorder="1" applyAlignment="1">
      <alignment horizontal="center" vertical="center"/>
    </xf>
    <xf numFmtId="49" fontId="23" fillId="0" borderId="22" xfId="0" applyNumberFormat="1" applyFont="1" applyBorder="1" applyAlignment="1">
      <alignment horizontal="left" vertical="center" wrapText="1"/>
    </xf>
    <xf numFmtId="0" fontId="23" fillId="0" borderId="22" xfId="0" applyFont="1" applyBorder="1" applyAlignment="1">
      <alignment horizontal="left" vertical="center" wrapText="1"/>
    </xf>
    <xf numFmtId="0" fontId="23" fillId="0" borderId="22" xfId="0" applyFont="1" applyBorder="1" applyAlignment="1">
      <alignment horizontal="center" vertical="center" wrapText="1"/>
    </xf>
    <xf numFmtId="167" fontId="23" fillId="0" borderId="22" xfId="0" applyNumberFormat="1" applyFont="1" applyBorder="1" applyAlignment="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lignment vertical="center"/>
    </xf>
    <xf numFmtId="0" fontId="24" fillId="2" borderId="14" xfId="0" applyFont="1" applyFill="1" applyBorder="1" applyAlignment="1" applyProtection="1">
      <alignment horizontal="left" vertical="center"/>
      <protection locked="0"/>
    </xf>
    <xf numFmtId="0" fontId="24" fillId="0" borderId="0" xfId="0" applyFont="1" applyAlignment="1">
      <alignment horizontal="center" vertical="center"/>
    </xf>
    <xf numFmtId="166" fontId="24" fillId="0" borderId="0" xfId="0" applyNumberFormat="1" applyFont="1" applyAlignment="1">
      <alignment vertical="center"/>
    </xf>
    <xf numFmtId="166" fontId="24" fillId="0" borderId="15" xfId="0" applyNumberFormat="1" applyFont="1" applyBorder="1" applyAlignment="1">
      <alignment vertical="center"/>
    </xf>
    <xf numFmtId="0" fontId="23" fillId="0" borderId="0" xfId="0" applyFont="1" applyAlignment="1">
      <alignment horizontal="left" vertical="center"/>
    </xf>
    <xf numFmtId="4" fontId="0" fillId="0" borderId="0" xfId="0" applyNumberFormat="1" applyAlignment="1">
      <alignment vertical="center"/>
    </xf>
    <xf numFmtId="0" fontId="9" fillId="0" borderId="3" xfId="0" applyFont="1" applyBorder="1" applyAlignment="1">
      <alignment vertical="center"/>
    </xf>
    <xf numFmtId="0" fontId="35"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15" xfId="0" applyFont="1" applyBorder="1" applyAlignment="1">
      <alignment vertical="center"/>
    </xf>
    <xf numFmtId="0" fontId="12" fillId="0" borderId="3"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4" xfId="0" applyFont="1" applyBorder="1" applyAlignment="1">
      <alignment vertical="center"/>
    </xf>
    <xf numFmtId="0" fontId="12" fillId="0" borderId="15" xfId="0" applyFont="1" applyBorder="1" applyAlignment="1">
      <alignment vertical="center"/>
    </xf>
    <xf numFmtId="0" fontId="36" fillId="0" borderId="22" xfId="0" applyFont="1" applyBorder="1" applyAlignment="1">
      <alignment horizontal="center" vertical="center"/>
    </xf>
    <xf numFmtId="49" fontId="36" fillId="0" borderId="22" xfId="0" applyNumberFormat="1" applyFont="1" applyBorder="1" applyAlignment="1">
      <alignment horizontal="left" vertical="center" wrapText="1"/>
    </xf>
    <xf numFmtId="0" fontId="36" fillId="0" borderId="22" xfId="0" applyFont="1" applyBorder="1" applyAlignment="1">
      <alignment horizontal="left" vertical="center" wrapText="1"/>
    </xf>
    <xf numFmtId="0" fontId="36" fillId="0" borderId="22" xfId="0" applyFont="1" applyBorder="1" applyAlignment="1">
      <alignment horizontal="center" vertical="center" wrapText="1"/>
    </xf>
    <xf numFmtId="167" fontId="36" fillId="0" borderId="22" xfId="0" applyNumberFormat="1" applyFont="1" applyBorder="1" applyAlignment="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Alignment="1">
      <alignment horizontal="center" vertical="center"/>
    </xf>
    <xf numFmtId="0" fontId="24" fillId="2" borderId="19" xfId="0" applyFont="1" applyFill="1" applyBorder="1" applyAlignment="1" applyProtection="1">
      <alignment horizontal="left" vertical="center"/>
      <protection locked="0"/>
    </xf>
    <xf numFmtId="0" fontId="24" fillId="0" borderId="20" xfId="0" applyFont="1" applyBorder="1" applyAlignment="1">
      <alignment horizontal="center" vertical="center"/>
    </xf>
    <xf numFmtId="0" fontId="0" fillId="0" borderId="20" xfId="0" applyBorder="1" applyAlignment="1">
      <alignment vertical="center"/>
    </xf>
    <xf numFmtId="166" fontId="24" fillId="0" borderId="20" xfId="0" applyNumberFormat="1" applyFont="1" applyBorder="1" applyAlignment="1">
      <alignment vertical="center"/>
    </xf>
    <xf numFmtId="166" fontId="24" fillId="0" borderId="21" xfId="0" applyNumberFormat="1" applyFont="1" applyBorder="1" applyAlignment="1">
      <alignment vertical="center"/>
    </xf>
    <xf numFmtId="0" fontId="38" fillId="0" borderId="0" xfId="0" applyFont="1" applyAlignment="1">
      <alignment vertical="center" wrapText="1"/>
    </xf>
    <xf numFmtId="0" fontId="0" fillId="0" borderId="0" xfId="0" applyAlignment="1" applyProtection="1">
      <alignment vertical="center"/>
      <protection locked="0"/>
    </xf>
    <xf numFmtId="0" fontId="0" fillId="0" borderId="14" xfId="0" applyBorder="1" applyAlignment="1">
      <alignment vertical="center"/>
    </xf>
    <xf numFmtId="0" fontId="36" fillId="2" borderId="19" xfId="0" applyFont="1" applyFill="1" applyBorder="1" applyAlignment="1" applyProtection="1">
      <alignment horizontal="left" vertical="center"/>
      <protection locked="0"/>
    </xf>
    <xf numFmtId="0" fontId="36" fillId="0" borderId="20" xfId="0" applyFont="1" applyBorder="1" applyAlignment="1">
      <alignment horizontal="center" vertical="center"/>
    </xf>
    <xf numFmtId="0" fontId="10" fillId="0" borderId="19" xfId="0" applyFont="1" applyBorder="1" applyAlignment="1">
      <alignment vertical="center"/>
    </xf>
    <xf numFmtId="0" fontId="10" fillId="0" borderId="20" xfId="0" applyFont="1" applyBorder="1" applyAlignment="1">
      <alignment vertical="center"/>
    </xf>
    <xf numFmtId="0" fontId="10" fillId="0" borderId="21" xfId="0" applyFont="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22" fillId="0" borderId="14" xfId="0" applyFont="1" applyBorder="1" applyAlignment="1">
      <alignment horizontal="left" vertical="center"/>
    </xf>
    <xf numFmtId="0" fontId="22" fillId="0" borderId="0" xfId="0" applyFont="1" applyAlignment="1">
      <alignment horizontal="left" vertical="center"/>
    </xf>
    <xf numFmtId="0" fontId="23" fillId="4" borderId="6" xfId="0" applyFont="1" applyFill="1" applyBorder="1" applyAlignment="1">
      <alignment horizontal="center" vertical="center"/>
    </xf>
    <xf numFmtId="0" fontId="23" fillId="4" borderId="7" xfId="0" applyFont="1" applyFill="1" applyBorder="1" applyAlignment="1">
      <alignment horizontal="left" vertical="center"/>
    </xf>
    <xf numFmtId="0" fontId="23" fillId="4" borderId="7" xfId="0" applyFont="1" applyFill="1" applyBorder="1" applyAlignment="1">
      <alignment horizontal="right" vertical="center"/>
    </xf>
    <xf numFmtId="0" fontId="23" fillId="4" borderId="7" xfId="0" applyFont="1" applyFill="1" applyBorder="1" applyAlignment="1">
      <alignment horizontal="center" vertical="center"/>
    </xf>
    <xf numFmtId="0" fontId="23" fillId="4" borderId="8" xfId="0" applyFont="1" applyFill="1" applyBorder="1" applyAlignment="1">
      <alignment horizontal="left" vertical="center"/>
    </xf>
    <xf numFmtId="0" fontId="28" fillId="0" borderId="0" xfId="0" applyFont="1" applyAlignment="1">
      <alignment horizontal="left" vertical="center" wrapText="1"/>
    </xf>
    <xf numFmtId="4" fontId="29" fillId="0" borderId="0" xfId="0" applyNumberFormat="1" applyFont="1" applyAlignment="1">
      <alignment vertical="center"/>
    </xf>
    <xf numFmtId="0" fontId="29" fillId="0" borderId="0" xfId="0" applyFont="1" applyAlignment="1">
      <alignment vertical="center"/>
    </xf>
    <xf numFmtId="4" fontId="25" fillId="0" borderId="0" xfId="0" applyNumberFormat="1" applyFont="1" applyAlignment="1">
      <alignment horizontal="right" vertical="center"/>
    </xf>
    <xf numFmtId="4" fontId="25" fillId="0" borderId="0" xfId="0" applyNumberFormat="1" applyFont="1" applyAlignment="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8"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4" fontId="19"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4" fillId="3" borderId="7" xfId="0" applyNumberFormat="1" applyFont="1" applyFill="1" applyBorder="1" applyAlignment="1">
      <alignment vertical="center"/>
    </xf>
    <xf numFmtId="0" fontId="0" fillId="3" borderId="7" xfId="0" applyFill="1" applyBorder="1" applyAlignment="1">
      <alignment vertical="center"/>
    </xf>
    <xf numFmtId="0" fontId="0" fillId="3" borderId="8" xfId="0" applyFill="1" applyBorder="1" applyAlignment="1">
      <alignment vertical="center"/>
    </xf>
    <xf numFmtId="0" fontId="4" fillId="3" borderId="7" xfId="0" applyFont="1" applyFill="1" applyBorder="1" applyAlignment="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Alignment="1">
      <alignment vertical="center"/>
    </xf>
    <xf numFmtId="0" fontId="2" fillId="2"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03"/>
  <sheetViews>
    <sheetView showGridLines="0" tabSelected="1" workbookViewId="0"/>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ht="11.25">
      <c r="A1" s="16" t="s">
        <v>0</v>
      </c>
      <c r="AZ1" s="16" t="s">
        <v>1</v>
      </c>
      <c r="BA1" s="16" t="s">
        <v>2</v>
      </c>
      <c r="BB1" s="16" t="s">
        <v>3</v>
      </c>
      <c r="BT1" s="16" t="s">
        <v>4</v>
      </c>
      <c r="BU1" s="16" t="s">
        <v>4</v>
      </c>
      <c r="BV1" s="16" t="s">
        <v>5</v>
      </c>
    </row>
    <row r="2" spans="1:74" ht="36.950000000000003" customHeight="1">
      <c r="AR2" s="219"/>
      <c r="AS2" s="219"/>
      <c r="AT2" s="219"/>
      <c r="AU2" s="219"/>
      <c r="AV2" s="219"/>
      <c r="AW2" s="219"/>
      <c r="AX2" s="219"/>
      <c r="AY2" s="219"/>
      <c r="AZ2" s="219"/>
      <c r="BA2" s="219"/>
      <c r="BB2" s="219"/>
      <c r="BC2" s="219"/>
      <c r="BD2" s="219"/>
      <c r="BE2" s="219"/>
      <c r="BS2" s="17" t="s">
        <v>6</v>
      </c>
      <c r="BT2" s="17" t="s">
        <v>7</v>
      </c>
    </row>
    <row r="3" spans="1:74"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ht="24.95" customHeight="1">
      <c r="B4" s="20"/>
      <c r="D4" s="21" t="s">
        <v>9</v>
      </c>
      <c r="AR4" s="20"/>
      <c r="AS4" s="22" t="s">
        <v>10</v>
      </c>
      <c r="BE4" s="23" t="s">
        <v>11</v>
      </c>
      <c r="BS4" s="17" t="s">
        <v>12</v>
      </c>
    </row>
    <row r="5" spans="1:74" ht="12" customHeight="1">
      <c r="B5" s="20"/>
      <c r="D5" s="24" t="s">
        <v>13</v>
      </c>
      <c r="K5" s="218" t="s">
        <v>14</v>
      </c>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c r="AR5" s="20"/>
      <c r="BE5" s="215" t="s">
        <v>15</v>
      </c>
      <c r="BS5" s="17" t="s">
        <v>6</v>
      </c>
    </row>
    <row r="6" spans="1:74" ht="36.950000000000003" customHeight="1">
      <c r="B6" s="20"/>
      <c r="D6" s="26" t="s">
        <v>16</v>
      </c>
      <c r="K6" s="220" t="s">
        <v>17</v>
      </c>
      <c r="L6" s="219"/>
      <c r="M6" s="219"/>
      <c r="N6" s="219"/>
      <c r="O6" s="219"/>
      <c r="P6" s="219"/>
      <c r="Q6" s="219"/>
      <c r="R6" s="219"/>
      <c r="S6" s="219"/>
      <c r="T6" s="219"/>
      <c r="U6" s="219"/>
      <c r="V6" s="219"/>
      <c r="W6" s="219"/>
      <c r="X6" s="219"/>
      <c r="Y6" s="219"/>
      <c r="Z6" s="219"/>
      <c r="AA6" s="219"/>
      <c r="AB6" s="219"/>
      <c r="AC6" s="219"/>
      <c r="AD6" s="219"/>
      <c r="AE6" s="219"/>
      <c r="AF6" s="219"/>
      <c r="AG6" s="219"/>
      <c r="AH6" s="219"/>
      <c r="AI6" s="219"/>
      <c r="AJ6" s="219"/>
      <c r="AK6" s="219"/>
      <c r="AL6" s="219"/>
      <c r="AM6" s="219"/>
      <c r="AN6" s="219"/>
      <c r="AO6" s="219"/>
      <c r="AR6" s="20"/>
      <c r="BE6" s="216"/>
      <c r="BS6" s="17" t="s">
        <v>6</v>
      </c>
    </row>
    <row r="7" spans="1:74" ht="12" customHeight="1">
      <c r="B7" s="20"/>
      <c r="D7" s="27" t="s">
        <v>18</v>
      </c>
      <c r="K7" s="25" t="s">
        <v>1</v>
      </c>
      <c r="AK7" s="27" t="s">
        <v>19</v>
      </c>
      <c r="AN7" s="25" t="s">
        <v>1</v>
      </c>
      <c r="AR7" s="20"/>
      <c r="BE7" s="216"/>
      <c r="BS7" s="17" t="s">
        <v>6</v>
      </c>
    </row>
    <row r="8" spans="1:74" ht="12" customHeight="1">
      <c r="B8" s="20"/>
      <c r="D8" s="27" t="s">
        <v>20</v>
      </c>
      <c r="K8" s="25" t="s">
        <v>21</v>
      </c>
      <c r="AK8" s="27" t="s">
        <v>22</v>
      </c>
      <c r="AN8" s="28" t="s">
        <v>23</v>
      </c>
      <c r="AR8" s="20"/>
      <c r="BE8" s="216"/>
      <c r="BS8" s="17" t="s">
        <v>6</v>
      </c>
    </row>
    <row r="9" spans="1:74" ht="14.45" customHeight="1">
      <c r="B9" s="20"/>
      <c r="AR9" s="20"/>
      <c r="BE9" s="216"/>
      <c r="BS9" s="17" t="s">
        <v>6</v>
      </c>
    </row>
    <row r="10" spans="1:74" ht="12" customHeight="1">
      <c r="B10" s="20"/>
      <c r="D10" s="27" t="s">
        <v>24</v>
      </c>
      <c r="AK10" s="27" t="s">
        <v>25</v>
      </c>
      <c r="AN10" s="25" t="s">
        <v>1</v>
      </c>
      <c r="AR10" s="20"/>
      <c r="BE10" s="216"/>
      <c r="BS10" s="17" t="s">
        <v>6</v>
      </c>
    </row>
    <row r="11" spans="1:74" ht="18.399999999999999" customHeight="1">
      <c r="B11" s="20"/>
      <c r="E11" s="25" t="s">
        <v>26</v>
      </c>
      <c r="AK11" s="27" t="s">
        <v>27</v>
      </c>
      <c r="AN11" s="25" t="s">
        <v>1</v>
      </c>
      <c r="AR11" s="20"/>
      <c r="BE11" s="216"/>
      <c r="BS11" s="17" t="s">
        <v>6</v>
      </c>
    </row>
    <row r="12" spans="1:74" ht="6.95" customHeight="1">
      <c r="B12" s="20"/>
      <c r="AR12" s="20"/>
      <c r="BE12" s="216"/>
      <c r="BS12" s="17" t="s">
        <v>6</v>
      </c>
    </row>
    <row r="13" spans="1:74" ht="12" customHeight="1">
      <c r="B13" s="20"/>
      <c r="D13" s="27" t="s">
        <v>28</v>
      </c>
      <c r="AK13" s="27" t="s">
        <v>25</v>
      </c>
      <c r="AN13" s="29" t="s">
        <v>29</v>
      </c>
      <c r="AR13" s="20"/>
      <c r="BE13" s="216"/>
      <c r="BS13" s="17" t="s">
        <v>6</v>
      </c>
    </row>
    <row r="14" spans="1:74" ht="12.75">
      <c r="B14" s="20"/>
      <c r="E14" s="221" t="s">
        <v>29</v>
      </c>
      <c r="F14" s="222"/>
      <c r="G14" s="222"/>
      <c r="H14" s="222"/>
      <c r="I14" s="222"/>
      <c r="J14" s="222"/>
      <c r="K14" s="222"/>
      <c r="L14" s="222"/>
      <c r="M14" s="222"/>
      <c r="N14" s="222"/>
      <c r="O14" s="222"/>
      <c r="P14" s="222"/>
      <c r="Q14" s="222"/>
      <c r="R14" s="222"/>
      <c r="S14" s="222"/>
      <c r="T14" s="222"/>
      <c r="U14" s="222"/>
      <c r="V14" s="222"/>
      <c r="W14" s="222"/>
      <c r="X14" s="222"/>
      <c r="Y14" s="222"/>
      <c r="Z14" s="222"/>
      <c r="AA14" s="222"/>
      <c r="AB14" s="222"/>
      <c r="AC14" s="222"/>
      <c r="AD14" s="222"/>
      <c r="AE14" s="222"/>
      <c r="AF14" s="222"/>
      <c r="AG14" s="222"/>
      <c r="AH14" s="222"/>
      <c r="AI14" s="222"/>
      <c r="AJ14" s="222"/>
      <c r="AK14" s="27" t="s">
        <v>27</v>
      </c>
      <c r="AN14" s="29" t="s">
        <v>29</v>
      </c>
      <c r="AR14" s="20"/>
      <c r="BE14" s="216"/>
      <c r="BS14" s="17" t="s">
        <v>6</v>
      </c>
    </row>
    <row r="15" spans="1:74" ht="6.95" customHeight="1">
      <c r="B15" s="20"/>
      <c r="AR15" s="20"/>
      <c r="BE15" s="216"/>
      <c r="BS15" s="17" t="s">
        <v>4</v>
      </c>
    </row>
    <row r="16" spans="1:74" ht="12" customHeight="1">
      <c r="B16" s="20"/>
      <c r="D16" s="27" t="s">
        <v>30</v>
      </c>
      <c r="AK16" s="27" t="s">
        <v>25</v>
      </c>
      <c r="AN16" s="25" t="s">
        <v>31</v>
      </c>
      <c r="AR16" s="20"/>
      <c r="BE16" s="216"/>
      <c r="BS16" s="17" t="s">
        <v>4</v>
      </c>
    </row>
    <row r="17" spans="2:71" ht="18.399999999999999" customHeight="1">
      <c r="B17" s="20"/>
      <c r="E17" s="25" t="s">
        <v>32</v>
      </c>
      <c r="AK17" s="27" t="s">
        <v>27</v>
      </c>
      <c r="AN17" s="25" t="s">
        <v>33</v>
      </c>
      <c r="AR17" s="20"/>
      <c r="BE17" s="216"/>
      <c r="BS17" s="17" t="s">
        <v>34</v>
      </c>
    </row>
    <row r="18" spans="2:71" ht="6.95" customHeight="1">
      <c r="B18" s="20"/>
      <c r="AR18" s="20"/>
      <c r="BE18" s="216"/>
      <c r="BS18" s="17" t="s">
        <v>6</v>
      </c>
    </row>
    <row r="19" spans="2:71" ht="12" customHeight="1">
      <c r="B19" s="20"/>
      <c r="D19" s="27" t="s">
        <v>35</v>
      </c>
      <c r="AK19" s="27" t="s">
        <v>25</v>
      </c>
      <c r="AN19" s="25" t="s">
        <v>1</v>
      </c>
      <c r="AR19" s="20"/>
      <c r="BE19" s="216"/>
      <c r="BS19" s="17" t="s">
        <v>36</v>
      </c>
    </row>
    <row r="20" spans="2:71" ht="18.399999999999999" customHeight="1">
      <c r="B20" s="20"/>
      <c r="E20" s="25" t="s">
        <v>37</v>
      </c>
      <c r="AK20" s="27" t="s">
        <v>27</v>
      </c>
      <c r="AN20" s="25" t="s">
        <v>1</v>
      </c>
      <c r="AR20" s="20"/>
      <c r="BE20" s="216"/>
      <c r="BS20" s="17" t="s">
        <v>34</v>
      </c>
    </row>
    <row r="21" spans="2:71" ht="6.95" customHeight="1">
      <c r="B21" s="20"/>
      <c r="AR21" s="20"/>
      <c r="BE21" s="216"/>
    </row>
    <row r="22" spans="2:71" ht="12" customHeight="1">
      <c r="B22" s="20"/>
      <c r="D22" s="27" t="s">
        <v>38</v>
      </c>
      <c r="AR22" s="20"/>
      <c r="BE22" s="216"/>
    </row>
    <row r="23" spans="2:71" ht="238.5" customHeight="1">
      <c r="B23" s="20"/>
      <c r="E23" s="223" t="s">
        <v>39</v>
      </c>
      <c r="F23" s="223"/>
      <c r="G23" s="223"/>
      <c r="H23" s="223"/>
      <c r="I23" s="223"/>
      <c r="J23" s="223"/>
      <c r="K23" s="223"/>
      <c r="L23" s="223"/>
      <c r="M23" s="223"/>
      <c r="N23" s="223"/>
      <c r="O23" s="223"/>
      <c r="P23" s="223"/>
      <c r="Q23" s="223"/>
      <c r="R23" s="223"/>
      <c r="S23" s="223"/>
      <c r="T23" s="223"/>
      <c r="U23" s="223"/>
      <c r="V23" s="223"/>
      <c r="W23" s="223"/>
      <c r="X23" s="223"/>
      <c r="Y23" s="223"/>
      <c r="Z23" s="223"/>
      <c r="AA23" s="223"/>
      <c r="AB23" s="223"/>
      <c r="AC23" s="223"/>
      <c r="AD23" s="223"/>
      <c r="AE23" s="223"/>
      <c r="AF23" s="223"/>
      <c r="AG23" s="223"/>
      <c r="AH23" s="223"/>
      <c r="AI23" s="223"/>
      <c r="AJ23" s="223"/>
      <c r="AK23" s="223"/>
      <c r="AL23" s="223"/>
      <c r="AM23" s="223"/>
      <c r="AN23" s="223"/>
      <c r="AR23" s="20"/>
      <c r="BE23" s="216"/>
    </row>
    <row r="24" spans="2:71" ht="6.95" customHeight="1">
      <c r="B24" s="20"/>
      <c r="AR24" s="20"/>
      <c r="BE24" s="216"/>
    </row>
    <row r="25" spans="2:71" ht="6.95" customHeight="1">
      <c r="B25" s="20"/>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R25" s="20"/>
      <c r="BE25" s="216"/>
    </row>
    <row r="26" spans="2:71" s="1" customFormat="1" ht="25.9" customHeight="1">
      <c r="B26" s="32"/>
      <c r="D26" s="33" t="s">
        <v>40</v>
      </c>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224">
        <f>ROUNDUP(AG94,2)</f>
        <v>0</v>
      </c>
      <c r="AL26" s="225"/>
      <c r="AM26" s="225"/>
      <c r="AN26" s="225"/>
      <c r="AO26" s="225"/>
      <c r="AR26" s="32"/>
      <c r="BE26" s="216"/>
    </row>
    <row r="27" spans="2:71" s="1" customFormat="1" ht="6.95" customHeight="1">
      <c r="B27" s="32"/>
      <c r="AR27" s="32"/>
      <c r="BE27" s="216"/>
    </row>
    <row r="28" spans="2:71" s="1" customFormat="1" ht="12.75">
      <c r="B28" s="32"/>
      <c r="L28" s="226" t="s">
        <v>41</v>
      </c>
      <c r="M28" s="226"/>
      <c r="N28" s="226"/>
      <c r="O28" s="226"/>
      <c r="P28" s="226"/>
      <c r="W28" s="226" t="s">
        <v>42</v>
      </c>
      <c r="X28" s="226"/>
      <c r="Y28" s="226"/>
      <c r="Z28" s="226"/>
      <c r="AA28" s="226"/>
      <c r="AB28" s="226"/>
      <c r="AC28" s="226"/>
      <c r="AD28" s="226"/>
      <c r="AE28" s="226"/>
      <c r="AK28" s="226" t="s">
        <v>43</v>
      </c>
      <c r="AL28" s="226"/>
      <c r="AM28" s="226"/>
      <c r="AN28" s="226"/>
      <c r="AO28" s="226"/>
      <c r="AR28" s="32"/>
      <c r="BE28" s="216"/>
    </row>
    <row r="29" spans="2:71" s="2" customFormat="1" ht="14.45" customHeight="1">
      <c r="B29" s="36"/>
      <c r="D29" s="27" t="s">
        <v>44</v>
      </c>
      <c r="F29" s="27" t="s">
        <v>45</v>
      </c>
      <c r="L29" s="229">
        <v>0.21</v>
      </c>
      <c r="M29" s="228"/>
      <c r="N29" s="228"/>
      <c r="O29" s="228"/>
      <c r="P29" s="228"/>
      <c r="W29" s="227">
        <f>ROUNDUP(AZ94, 2)</f>
        <v>0</v>
      </c>
      <c r="X29" s="228"/>
      <c r="Y29" s="228"/>
      <c r="Z29" s="228"/>
      <c r="AA29" s="228"/>
      <c r="AB29" s="228"/>
      <c r="AC29" s="228"/>
      <c r="AD29" s="228"/>
      <c r="AE29" s="228"/>
      <c r="AK29" s="227">
        <f>ROUNDUP(AV94, 2)</f>
        <v>0</v>
      </c>
      <c r="AL29" s="228"/>
      <c r="AM29" s="228"/>
      <c r="AN29" s="228"/>
      <c r="AO29" s="228"/>
      <c r="AR29" s="36"/>
      <c r="BE29" s="217"/>
    </row>
    <row r="30" spans="2:71" s="2" customFormat="1" ht="14.45" customHeight="1">
      <c r="B30" s="36"/>
      <c r="F30" s="27" t="s">
        <v>46</v>
      </c>
      <c r="L30" s="229">
        <v>0.12</v>
      </c>
      <c r="M30" s="228"/>
      <c r="N30" s="228"/>
      <c r="O30" s="228"/>
      <c r="P30" s="228"/>
      <c r="W30" s="227">
        <f>ROUNDUP(BA94, 2)</f>
        <v>0</v>
      </c>
      <c r="X30" s="228"/>
      <c r="Y30" s="228"/>
      <c r="Z30" s="228"/>
      <c r="AA30" s="228"/>
      <c r="AB30" s="228"/>
      <c r="AC30" s="228"/>
      <c r="AD30" s="228"/>
      <c r="AE30" s="228"/>
      <c r="AK30" s="227">
        <f>ROUNDUP(AW94, 2)</f>
        <v>0</v>
      </c>
      <c r="AL30" s="228"/>
      <c r="AM30" s="228"/>
      <c r="AN30" s="228"/>
      <c r="AO30" s="228"/>
      <c r="AR30" s="36"/>
      <c r="BE30" s="217"/>
    </row>
    <row r="31" spans="2:71" s="2" customFormat="1" ht="14.45" hidden="1" customHeight="1">
      <c r="B31" s="36"/>
      <c r="F31" s="27" t="s">
        <v>47</v>
      </c>
      <c r="L31" s="229">
        <v>0.21</v>
      </c>
      <c r="M31" s="228"/>
      <c r="N31" s="228"/>
      <c r="O31" s="228"/>
      <c r="P31" s="228"/>
      <c r="W31" s="227">
        <f>ROUNDUP(BB94, 2)</f>
        <v>0</v>
      </c>
      <c r="X31" s="228"/>
      <c r="Y31" s="228"/>
      <c r="Z31" s="228"/>
      <c r="AA31" s="228"/>
      <c r="AB31" s="228"/>
      <c r="AC31" s="228"/>
      <c r="AD31" s="228"/>
      <c r="AE31" s="228"/>
      <c r="AK31" s="227">
        <v>0</v>
      </c>
      <c r="AL31" s="228"/>
      <c r="AM31" s="228"/>
      <c r="AN31" s="228"/>
      <c r="AO31" s="228"/>
      <c r="AR31" s="36"/>
      <c r="BE31" s="217"/>
    </row>
    <row r="32" spans="2:71" s="2" customFormat="1" ht="14.45" hidden="1" customHeight="1">
      <c r="B32" s="36"/>
      <c r="F32" s="27" t="s">
        <v>48</v>
      </c>
      <c r="L32" s="229">
        <v>0.12</v>
      </c>
      <c r="M32" s="228"/>
      <c r="N32" s="228"/>
      <c r="O32" s="228"/>
      <c r="P32" s="228"/>
      <c r="W32" s="227">
        <f>ROUNDUP(BC94, 2)</f>
        <v>0</v>
      </c>
      <c r="X32" s="228"/>
      <c r="Y32" s="228"/>
      <c r="Z32" s="228"/>
      <c r="AA32" s="228"/>
      <c r="AB32" s="228"/>
      <c r="AC32" s="228"/>
      <c r="AD32" s="228"/>
      <c r="AE32" s="228"/>
      <c r="AK32" s="227">
        <v>0</v>
      </c>
      <c r="AL32" s="228"/>
      <c r="AM32" s="228"/>
      <c r="AN32" s="228"/>
      <c r="AO32" s="228"/>
      <c r="AR32" s="36"/>
      <c r="BE32" s="217"/>
    </row>
    <row r="33" spans="2:57" s="2" customFormat="1" ht="14.45" hidden="1" customHeight="1">
      <c r="B33" s="36"/>
      <c r="F33" s="27" t="s">
        <v>49</v>
      </c>
      <c r="L33" s="229">
        <v>0</v>
      </c>
      <c r="M33" s="228"/>
      <c r="N33" s="228"/>
      <c r="O33" s="228"/>
      <c r="P33" s="228"/>
      <c r="W33" s="227">
        <f>ROUNDUP(BD94, 2)</f>
        <v>0</v>
      </c>
      <c r="X33" s="228"/>
      <c r="Y33" s="228"/>
      <c r="Z33" s="228"/>
      <c r="AA33" s="228"/>
      <c r="AB33" s="228"/>
      <c r="AC33" s="228"/>
      <c r="AD33" s="228"/>
      <c r="AE33" s="228"/>
      <c r="AK33" s="227">
        <v>0</v>
      </c>
      <c r="AL33" s="228"/>
      <c r="AM33" s="228"/>
      <c r="AN33" s="228"/>
      <c r="AO33" s="228"/>
      <c r="AR33" s="36"/>
      <c r="BE33" s="217"/>
    </row>
    <row r="34" spans="2:57" s="1" customFormat="1" ht="6.95" customHeight="1">
      <c r="B34" s="32"/>
      <c r="AR34" s="32"/>
      <c r="BE34" s="216"/>
    </row>
    <row r="35" spans="2:57" s="1" customFormat="1" ht="25.9" customHeight="1">
      <c r="B35" s="32"/>
      <c r="C35" s="37"/>
      <c r="D35" s="38" t="s">
        <v>50</v>
      </c>
      <c r="E35" s="39"/>
      <c r="F35" s="39"/>
      <c r="G35" s="39"/>
      <c r="H35" s="39"/>
      <c r="I35" s="39"/>
      <c r="J35" s="39"/>
      <c r="K35" s="39"/>
      <c r="L35" s="39"/>
      <c r="M35" s="39"/>
      <c r="N35" s="39"/>
      <c r="O35" s="39"/>
      <c r="P35" s="39"/>
      <c r="Q35" s="39"/>
      <c r="R35" s="39"/>
      <c r="S35" s="39"/>
      <c r="T35" s="40" t="s">
        <v>51</v>
      </c>
      <c r="U35" s="39"/>
      <c r="V35" s="39"/>
      <c r="W35" s="39"/>
      <c r="X35" s="233" t="s">
        <v>52</v>
      </c>
      <c r="Y35" s="231"/>
      <c r="Z35" s="231"/>
      <c r="AA35" s="231"/>
      <c r="AB35" s="231"/>
      <c r="AC35" s="39"/>
      <c r="AD35" s="39"/>
      <c r="AE35" s="39"/>
      <c r="AF35" s="39"/>
      <c r="AG35" s="39"/>
      <c r="AH35" s="39"/>
      <c r="AI35" s="39"/>
      <c r="AJ35" s="39"/>
      <c r="AK35" s="230">
        <f>SUM(AK26:AK33)</f>
        <v>0</v>
      </c>
      <c r="AL35" s="231"/>
      <c r="AM35" s="231"/>
      <c r="AN35" s="231"/>
      <c r="AO35" s="232"/>
      <c r="AP35" s="37"/>
      <c r="AQ35" s="37"/>
      <c r="AR35" s="32"/>
    </row>
    <row r="36" spans="2:57" s="1" customFormat="1" ht="6.95" customHeight="1">
      <c r="B36" s="32"/>
      <c r="AR36" s="32"/>
    </row>
    <row r="37" spans="2:57" s="1" customFormat="1" ht="14.45" customHeight="1">
      <c r="B37" s="32"/>
      <c r="AR37" s="32"/>
    </row>
    <row r="38" spans="2:57" ht="14.45" customHeight="1">
      <c r="B38" s="20"/>
      <c r="AR38" s="20"/>
    </row>
    <row r="39" spans="2:57" ht="14.45" customHeight="1">
      <c r="B39" s="20"/>
      <c r="AR39" s="20"/>
    </row>
    <row r="40" spans="2:57" ht="14.45" customHeight="1">
      <c r="B40" s="20"/>
      <c r="AR40" s="20"/>
    </row>
    <row r="41" spans="2:57" ht="14.45" customHeight="1">
      <c r="B41" s="20"/>
      <c r="AR41" s="20"/>
    </row>
    <row r="42" spans="2:57" ht="14.45" customHeight="1">
      <c r="B42" s="20"/>
      <c r="AR42" s="20"/>
    </row>
    <row r="43" spans="2:57" ht="14.45" customHeight="1">
      <c r="B43" s="20"/>
      <c r="AR43" s="20"/>
    </row>
    <row r="44" spans="2:57" ht="14.45" customHeight="1">
      <c r="B44" s="20"/>
      <c r="AR44" s="20"/>
    </row>
    <row r="45" spans="2:57" ht="14.45" customHeight="1">
      <c r="B45" s="20"/>
      <c r="AR45" s="20"/>
    </row>
    <row r="46" spans="2:57" ht="14.45" customHeight="1">
      <c r="B46" s="20"/>
      <c r="AR46" s="20"/>
    </row>
    <row r="47" spans="2:57" ht="14.45" customHeight="1">
      <c r="B47" s="20"/>
      <c r="AR47" s="20"/>
    </row>
    <row r="48" spans="2:57" ht="14.45" customHeight="1">
      <c r="B48" s="20"/>
      <c r="AR48" s="20"/>
    </row>
    <row r="49" spans="2:44" s="1" customFormat="1" ht="14.45" customHeight="1">
      <c r="B49" s="32"/>
      <c r="D49" s="41" t="s">
        <v>53</v>
      </c>
      <c r="E49" s="42"/>
      <c r="F49" s="42"/>
      <c r="G49" s="42"/>
      <c r="H49" s="42"/>
      <c r="I49" s="42"/>
      <c r="J49" s="42"/>
      <c r="K49" s="42"/>
      <c r="L49" s="42"/>
      <c r="M49" s="42"/>
      <c r="N49" s="42"/>
      <c r="O49" s="42"/>
      <c r="P49" s="42"/>
      <c r="Q49" s="42"/>
      <c r="R49" s="42"/>
      <c r="S49" s="42"/>
      <c r="T49" s="42"/>
      <c r="U49" s="42"/>
      <c r="V49" s="42"/>
      <c r="W49" s="42"/>
      <c r="X49" s="42"/>
      <c r="Y49" s="42"/>
      <c r="Z49" s="42"/>
      <c r="AA49" s="42"/>
      <c r="AB49" s="42"/>
      <c r="AC49" s="42"/>
      <c r="AD49" s="42"/>
      <c r="AE49" s="42"/>
      <c r="AF49" s="42"/>
      <c r="AG49" s="42"/>
      <c r="AH49" s="41" t="s">
        <v>54</v>
      </c>
      <c r="AI49" s="42"/>
      <c r="AJ49" s="42"/>
      <c r="AK49" s="42"/>
      <c r="AL49" s="42"/>
      <c r="AM49" s="42"/>
      <c r="AN49" s="42"/>
      <c r="AO49" s="42"/>
      <c r="AR49" s="32"/>
    </row>
    <row r="50" spans="2:44" ht="11.25">
      <c r="B50" s="20"/>
      <c r="AR50" s="20"/>
    </row>
    <row r="51" spans="2:44" ht="11.25">
      <c r="B51" s="20"/>
      <c r="AR51" s="20"/>
    </row>
    <row r="52" spans="2:44" ht="11.25">
      <c r="B52" s="20"/>
      <c r="AR52" s="20"/>
    </row>
    <row r="53" spans="2:44" ht="11.25">
      <c r="B53" s="20"/>
      <c r="AR53" s="20"/>
    </row>
    <row r="54" spans="2:44" ht="11.25">
      <c r="B54" s="20"/>
      <c r="AR54" s="20"/>
    </row>
    <row r="55" spans="2:44" ht="11.25">
      <c r="B55" s="20"/>
      <c r="AR55" s="20"/>
    </row>
    <row r="56" spans="2:44" ht="11.25">
      <c r="B56" s="20"/>
      <c r="AR56" s="20"/>
    </row>
    <row r="57" spans="2:44" ht="11.25">
      <c r="B57" s="20"/>
      <c r="AR57" s="20"/>
    </row>
    <row r="58" spans="2:44" ht="11.25">
      <c r="B58" s="20"/>
      <c r="AR58" s="20"/>
    </row>
    <row r="59" spans="2:44" ht="11.25">
      <c r="B59" s="20"/>
      <c r="AR59" s="20"/>
    </row>
    <row r="60" spans="2:44" s="1" customFormat="1" ht="12.75">
      <c r="B60" s="32"/>
      <c r="D60" s="43" t="s">
        <v>55</v>
      </c>
      <c r="E60" s="34"/>
      <c r="F60" s="34"/>
      <c r="G60" s="34"/>
      <c r="H60" s="34"/>
      <c r="I60" s="34"/>
      <c r="J60" s="34"/>
      <c r="K60" s="34"/>
      <c r="L60" s="34"/>
      <c r="M60" s="34"/>
      <c r="N60" s="34"/>
      <c r="O60" s="34"/>
      <c r="P60" s="34"/>
      <c r="Q60" s="34"/>
      <c r="R60" s="34"/>
      <c r="S60" s="34"/>
      <c r="T60" s="34"/>
      <c r="U60" s="34"/>
      <c r="V60" s="43" t="s">
        <v>56</v>
      </c>
      <c r="W60" s="34"/>
      <c r="X60" s="34"/>
      <c r="Y60" s="34"/>
      <c r="Z60" s="34"/>
      <c r="AA60" s="34"/>
      <c r="AB60" s="34"/>
      <c r="AC60" s="34"/>
      <c r="AD60" s="34"/>
      <c r="AE60" s="34"/>
      <c r="AF60" s="34"/>
      <c r="AG60" s="34"/>
      <c r="AH60" s="43" t="s">
        <v>55</v>
      </c>
      <c r="AI60" s="34"/>
      <c r="AJ60" s="34"/>
      <c r="AK60" s="34"/>
      <c r="AL60" s="34"/>
      <c r="AM60" s="43" t="s">
        <v>56</v>
      </c>
      <c r="AN60" s="34"/>
      <c r="AO60" s="34"/>
      <c r="AR60" s="32"/>
    </row>
    <row r="61" spans="2:44" ht="11.25">
      <c r="B61" s="20"/>
      <c r="AR61" s="20"/>
    </row>
    <row r="62" spans="2:44" ht="11.25">
      <c r="B62" s="20"/>
      <c r="AR62" s="20"/>
    </row>
    <row r="63" spans="2:44" ht="11.25">
      <c r="B63" s="20"/>
      <c r="AR63" s="20"/>
    </row>
    <row r="64" spans="2:44" s="1" customFormat="1" ht="12.75">
      <c r="B64" s="32"/>
      <c r="D64" s="41" t="s">
        <v>57</v>
      </c>
      <c r="E64" s="42"/>
      <c r="F64" s="42"/>
      <c r="G64" s="42"/>
      <c r="H64" s="42"/>
      <c r="I64" s="42"/>
      <c r="J64" s="42"/>
      <c r="K64" s="42"/>
      <c r="L64" s="42"/>
      <c r="M64" s="42"/>
      <c r="N64" s="42"/>
      <c r="O64" s="42"/>
      <c r="P64" s="42"/>
      <c r="Q64" s="42"/>
      <c r="R64" s="42"/>
      <c r="S64" s="42"/>
      <c r="T64" s="42"/>
      <c r="U64" s="42"/>
      <c r="V64" s="42"/>
      <c r="W64" s="42"/>
      <c r="X64" s="42"/>
      <c r="Y64" s="42"/>
      <c r="Z64" s="42"/>
      <c r="AA64" s="42"/>
      <c r="AB64" s="42"/>
      <c r="AC64" s="42"/>
      <c r="AD64" s="42"/>
      <c r="AE64" s="42"/>
      <c r="AF64" s="42"/>
      <c r="AG64" s="42"/>
      <c r="AH64" s="41" t="s">
        <v>58</v>
      </c>
      <c r="AI64" s="42"/>
      <c r="AJ64" s="42"/>
      <c r="AK64" s="42"/>
      <c r="AL64" s="42"/>
      <c r="AM64" s="42"/>
      <c r="AN64" s="42"/>
      <c r="AO64" s="42"/>
      <c r="AR64" s="32"/>
    </row>
    <row r="65" spans="2:44" ht="11.25">
      <c r="B65" s="20"/>
      <c r="AR65" s="20"/>
    </row>
    <row r="66" spans="2:44" ht="11.25">
      <c r="B66" s="20"/>
      <c r="AR66" s="20"/>
    </row>
    <row r="67" spans="2:44" ht="11.25">
      <c r="B67" s="20"/>
      <c r="AR67" s="20"/>
    </row>
    <row r="68" spans="2:44" ht="11.25">
      <c r="B68" s="20"/>
      <c r="AR68" s="20"/>
    </row>
    <row r="69" spans="2:44" ht="11.25">
      <c r="B69" s="20"/>
      <c r="AR69" s="20"/>
    </row>
    <row r="70" spans="2:44" ht="11.25">
      <c r="B70" s="20"/>
      <c r="AR70" s="20"/>
    </row>
    <row r="71" spans="2:44" ht="11.25">
      <c r="B71" s="20"/>
      <c r="AR71" s="20"/>
    </row>
    <row r="72" spans="2:44" ht="11.25">
      <c r="B72" s="20"/>
      <c r="AR72" s="20"/>
    </row>
    <row r="73" spans="2:44" ht="11.25">
      <c r="B73" s="20"/>
      <c r="AR73" s="20"/>
    </row>
    <row r="74" spans="2:44" ht="11.25">
      <c r="B74" s="20"/>
      <c r="AR74" s="20"/>
    </row>
    <row r="75" spans="2:44" s="1" customFormat="1" ht="12.75">
      <c r="B75" s="32"/>
      <c r="D75" s="43" t="s">
        <v>55</v>
      </c>
      <c r="E75" s="34"/>
      <c r="F75" s="34"/>
      <c r="G75" s="34"/>
      <c r="H75" s="34"/>
      <c r="I75" s="34"/>
      <c r="J75" s="34"/>
      <c r="K75" s="34"/>
      <c r="L75" s="34"/>
      <c r="M75" s="34"/>
      <c r="N75" s="34"/>
      <c r="O75" s="34"/>
      <c r="P75" s="34"/>
      <c r="Q75" s="34"/>
      <c r="R75" s="34"/>
      <c r="S75" s="34"/>
      <c r="T75" s="34"/>
      <c r="U75" s="34"/>
      <c r="V75" s="43" t="s">
        <v>56</v>
      </c>
      <c r="W75" s="34"/>
      <c r="X75" s="34"/>
      <c r="Y75" s="34"/>
      <c r="Z75" s="34"/>
      <c r="AA75" s="34"/>
      <c r="AB75" s="34"/>
      <c r="AC75" s="34"/>
      <c r="AD75" s="34"/>
      <c r="AE75" s="34"/>
      <c r="AF75" s="34"/>
      <c r="AG75" s="34"/>
      <c r="AH75" s="43" t="s">
        <v>55</v>
      </c>
      <c r="AI75" s="34"/>
      <c r="AJ75" s="34"/>
      <c r="AK75" s="34"/>
      <c r="AL75" s="34"/>
      <c r="AM75" s="43" t="s">
        <v>56</v>
      </c>
      <c r="AN75" s="34"/>
      <c r="AO75" s="34"/>
      <c r="AR75" s="32"/>
    </row>
    <row r="76" spans="2:44" s="1" customFormat="1" ht="11.25">
      <c r="B76" s="32"/>
      <c r="AR76" s="32"/>
    </row>
    <row r="77" spans="2:44" s="1" customFormat="1" ht="6.95" customHeight="1">
      <c r="B77" s="44"/>
      <c r="C77" s="45"/>
      <c r="D77" s="45"/>
      <c r="E77" s="45"/>
      <c r="F77" s="45"/>
      <c r="G77" s="45"/>
      <c r="H77" s="45"/>
      <c r="I77" s="45"/>
      <c r="J77" s="45"/>
      <c r="K77" s="45"/>
      <c r="L77" s="45"/>
      <c r="M77" s="45"/>
      <c r="N77" s="45"/>
      <c r="O77" s="45"/>
      <c r="P77" s="45"/>
      <c r="Q77" s="45"/>
      <c r="R77" s="45"/>
      <c r="S77" s="45"/>
      <c r="T77" s="45"/>
      <c r="U77" s="45"/>
      <c r="V77" s="45"/>
      <c r="W77" s="45"/>
      <c r="X77" s="45"/>
      <c r="Y77" s="45"/>
      <c r="Z77" s="45"/>
      <c r="AA77" s="45"/>
      <c r="AB77" s="45"/>
      <c r="AC77" s="45"/>
      <c r="AD77" s="45"/>
      <c r="AE77" s="45"/>
      <c r="AF77" s="45"/>
      <c r="AG77" s="45"/>
      <c r="AH77" s="45"/>
      <c r="AI77" s="45"/>
      <c r="AJ77" s="45"/>
      <c r="AK77" s="45"/>
      <c r="AL77" s="45"/>
      <c r="AM77" s="45"/>
      <c r="AN77" s="45"/>
      <c r="AO77" s="45"/>
      <c r="AP77" s="45"/>
      <c r="AQ77" s="45"/>
      <c r="AR77" s="32"/>
    </row>
    <row r="81" spans="1:91" s="1" customFormat="1" ht="6.95" customHeight="1">
      <c r="B81" s="46"/>
      <c r="C81" s="47"/>
      <c r="D81" s="47"/>
      <c r="E81" s="47"/>
      <c r="F81" s="47"/>
      <c r="G81" s="47"/>
      <c r="H81" s="47"/>
      <c r="I81" s="47"/>
      <c r="J81" s="47"/>
      <c r="K81" s="47"/>
      <c r="L81" s="47"/>
      <c r="M81" s="47"/>
      <c r="N81" s="47"/>
      <c r="O81" s="47"/>
      <c r="P81" s="47"/>
      <c r="Q81" s="47"/>
      <c r="R81" s="47"/>
      <c r="S81" s="47"/>
      <c r="T81" s="47"/>
      <c r="U81" s="47"/>
      <c r="V81" s="47"/>
      <c r="W81" s="47"/>
      <c r="X81" s="47"/>
      <c r="Y81" s="47"/>
      <c r="Z81" s="47"/>
      <c r="AA81" s="47"/>
      <c r="AB81" s="47"/>
      <c r="AC81" s="47"/>
      <c r="AD81" s="47"/>
      <c r="AE81" s="47"/>
      <c r="AF81" s="47"/>
      <c r="AG81" s="47"/>
      <c r="AH81" s="47"/>
      <c r="AI81" s="47"/>
      <c r="AJ81" s="47"/>
      <c r="AK81" s="47"/>
      <c r="AL81" s="47"/>
      <c r="AM81" s="47"/>
      <c r="AN81" s="47"/>
      <c r="AO81" s="47"/>
      <c r="AP81" s="47"/>
      <c r="AQ81" s="47"/>
      <c r="AR81" s="32"/>
    </row>
    <row r="82" spans="1:91" s="1" customFormat="1" ht="24.95" customHeight="1">
      <c r="B82" s="32"/>
      <c r="C82" s="21" t="s">
        <v>59</v>
      </c>
      <c r="AR82" s="32"/>
    </row>
    <row r="83" spans="1:91" s="1" customFormat="1" ht="6.95" customHeight="1">
      <c r="B83" s="32"/>
      <c r="AR83" s="32"/>
    </row>
    <row r="84" spans="1:91" s="3" customFormat="1" ht="12" customHeight="1">
      <c r="B84" s="48"/>
      <c r="C84" s="27" t="s">
        <v>13</v>
      </c>
      <c r="L84" s="3" t="str">
        <f>K5</f>
        <v>2014-088-1_KSUS_3et</v>
      </c>
      <c r="AR84" s="48"/>
    </row>
    <row r="85" spans="1:91" s="4" customFormat="1" ht="36.950000000000003" customHeight="1">
      <c r="B85" s="49"/>
      <c r="C85" s="50" t="s">
        <v>16</v>
      </c>
      <c r="L85" s="196" t="str">
        <f>K6</f>
        <v>III/2444 a III/0105A Přezletice, průtah - III. etapa</v>
      </c>
      <c r="M85" s="197"/>
      <c r="N85" s="197"/>
      <c r="O85" s="197"/>
      <c r="P85" s="197"/>
      <c r="Q85" s="197"/>
      <c r="R85" s="197"/>
      <c r="S85" s="197"/>
      <c r="T85" s="197"/>
      <c r="U85" s="197"/>
      <c r="V85" s="197"/>
      <c r="W85" s="197"/>
      <c r="X85" s="197"/>
      <c r="Y85" s="197"/>
      <c r="Z85" s="197"/>
      <c r="AA85" s="197"/>
      <c r="AB85" s="197"/>
      <c r="AC85" s="197"/>
      <c r="AD85" s="197"/>
      <c r="AE85" s="197"/>
      <c r="AF85" s="197"/>
      <c r="AG85" s="197"/>
      <c r="AH85" s="197"/>
      <c r="AI85" s="197"/>
      <c r="AJ85" s="197"/>
      <c r="AK85" s="197"/>
      <c r="AL85" s="197"/>
      <c r="AM85" s="197"/>
      <c r="AN85" s="197"/>
      <c r="AO85" s="197"/>
      <c r="AR85" s="49"/>
    </row>
    <row r="86" spans="1:91" s="1" customFormat="1" ht="6.95" customHeight="1">
      <c r="B86" s="32"/>
      <c r="AR86" s="32"/>
    </row>
    <row r="87" spans="1:91" s="1" customFormat="1" ht="12" customHeight="1">
      <c r="B87" s="32"/>
      <c r="C87" s="27" t="s">
        <v>20</v>
      </c>
      <c r="L87" s="51" t="str">
        <f>IF(K8="","",K8)</f>
        <v xml:space="preserve"> </v>
      </c>
      <c r="AI87" s="27" t="s">
        <v>22</v>
      </c>
      <c r="AM87" s="198" t="str">
        <f>IF(AN8= "","",AN8)</f>
        <v>10. 7. 2025</v>
      </c>
      <c r="AN87" s="198"/>
      <c r="AR87" s="32"/>
    </row>
    <row r="88" spans="1:91" s="1" customFormat="1" ht="6.95" customHeight="1">
      <c r="B88" s="32"/>
      <c r="AR88" s="32"/>
    </row>
    <row r="89" spans="1:91" s="1" customFormat="1" ht="15.2" customHeight="1">
      <c r="B89" s="32"/>
      <c r="C89" s="27" t="s">
        <v>24</v>
      </c>
      <c r="L89" s="3" t="str">
        <f>IF(E11= "","",E11)</f>
        <v>KSÚS středočeského kraje, Obec Přezletice</v>
      </c>
      <c r="AI89" s="27" t="s">
        <v>30</v>
      </c>
      <c r="AM89" s="199" t="str">
        <f>IF(E17="","",E17)</f>
        <v>CR Project s.r.o.</v>
      </c>
      <c r="AN89" s="200"/>
      <c r="AO89" s="200"/>
      <c r="AP89" s="200"/>
      <c r="AR89" s="32"/>
      <c r="AS89" s="201" t="s">
        <v>60</v>
      </c>
      <c r="AT89" s="202"/>
      <c r="AU89" s="53"/>
      <c r="AV89" s="53"/>
      <c r="AW89" s="53"/>
      <c r="AX89" s="53"/>
      <c r="AY89" s="53"/>
      <c r="AZ89" s="53"/>
      <c r="BA89" s="53"/>
      <c r="BB89" s="53"/>
      <c r="BC89" s="53"/>
      <c r="BD89" s="54"/>
    </row>
    <row r="90" spans="1:91" s="1" customFormat="1" ht="15.2" customHeight="1">
      <c r="B90" s="32"/>
      <c r="C90" s="27" t="s">
        <v>28</v>
      </c>
      <c r="L90" s="3" t="str">
        <f>IF(E14= "Vyplň údaj","",E14)</f>
        <v/>
      </c>
      <c r="AI90" s="27" t="s">
        <v>35</v>
      </c>
      <c r="AM90" s="199" t="str">
        <f>IF(E20="","",E20)</f>
        <v>Josef Nentwich</v>
      </c>
      <c r="AN90" s="200"/>
      <c r="AO90" s="200"/>
      <c r="AP90" s="200"/>
      <c r="AR90" s="32"/>
      <c r="AS90" s="203"/>
      <c r="AT90" s="204"/>
      <c r="BD90" s="56"/>
    </row>
    <row r="91" spans="1:91" s="1" customFormat="1" ht="10.9" customHeight="1">
      <c r="B91" s="32"/>
      <c r="AR91" s="32"/>
      <c r="AS91" s="203"/>
      <c r="AT91" s="204"/>
      <c r="BD91" s="56"/>
    </row>
    <row r="92" spans="1:91" s="1" customFormat="1" ht="29.25" customHeight="1">
      <c r="B92" s="32"/>
      <c r="C92" s="205" t="s">
        <v>61</v>
      </c>
      <c r="D92" s="206"/>
      <c r="E92" s="206"/>
      <c r="F92" s="206"/>
      <c r="G92" s="206"/>
      <c r="H92" s="57"/>
      <c r="I92" s="208" t="s">
        <v>62</v>
      </c>
      <c r="J92" s="206"/>
      <c r="K92" s="206"/>
      <c r="L92" s="206"/>
      <c r="M92" s="206"/>
      <c r="N92" s="206"/>
      <c r="O92" s="206"/>
      <c r="P92" s="206"/>
      <c r="Q92" s="206"/>
      <c r="R92" s="206"/>
      <c r="S92" s="206"/>
      <c r="T92" s="206"/>
      <c r="U92" s="206"/>
      <c r="V92" s="206"/>
      <c r="W92" s="206"/>
      <c r="X92" s="206"/>
      <c r="Y92" s="206"/>
      <c r="Z92" s="206"/>
      <c r="AA92" s="206"/>
      <c r="AB92" s="206"/>
      <c r="AC92" s="206"/>
      <c r="AD92" s="206"/>
      <c r="AE92" s="206"/>
      <c r="AF92" s="206"/>
      <c r="AG92" s="207" t="s">
        <v>63</v>
      </c>
      <c r="AH92" s="206"/>
      <c r="AI92" s="206"/>
      <c r="AJ92" s="206"/>
      <c r="AK92" s="206"/>
      <c r="AL92" s="206"/>
      <c r="AM92" s="206"/>
      <c r="AN92" s="208" t="s">
        <v>64</v>
      </c>
      <c r="AO92" s="206"/>
      <c r="AP92" s="209"/>
      <c r="AQ92" s="58" t="s">
        <v>65</v>
      </c>
      <c r="AR92" s="32"/>
      <c r="AS92" s="59" t="s">
        <v>66</v>
      </c>
      <c r="AT92" s="60" t="s">
        <v>67</v>
      </c>
      <c r="AU92" s="60" t="s">
        <v>68</v>
      </c>
      <c r="AV92" s="60" t="s">
        <v>69</v>
      </c>
      <c r="AW92" s="60" t="s">
        <v>70</v>
      </c>
      <c r="AX92" s="60" t="s">
        <v>71</v>
      </c>
      <c r="AY92" s="60" t="s">
        <v>72</v>
      </c>
      <c r="AZ92" s="60" t="s">
        <v>73</v>
      </c>
      <c r="BA92" s="60" t="s">
        <v>74</v>
      </c>
      <c r="BB92" s="60" t="s">
        <v>75</v>
      </c>
      <c r="BC92" s="60" t="s">
        <v>76</v>
      </c>
      <c r="BD92" s="61" t="s">
        <v>77</v>
      </c>
    </row>
    <row r="93" spans="1:91" s="1" customFormat="1" ht="10.9" customHeight="1">
      <c r="B93" s="32"/>
      <c r="AR93" s="32"/>
      <c r="AS93" s="62"/>
      <c r="AT93" s="53"/>
      <c r="AU93" s="53"/>
      <c r="AV93" s="53"/>
      <c r="AW93" s="53"/>
      <c r="AX93" s="53"/>
      <c r="AY93" s="53"/>
      <c r="AZ93" s="53"/>
      <c r="BA93" s="53"/>
      <c r="BB93" s="53"/>
      <c r="BC93" s="53"/>
      <c r="BD93" s="54"/>
    </row>
    <row r="94" spans="1:91" s="5" customFormat="1" ht="32.450000000000003" customHeight="1">
      <c r="B94" s="63"/>
      <c r="C94" s="64" t="s">
        <v>78</v>
      </c>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213">
        <f>ROUNDUP(SUM(AG95:AG101),2)</f>
        <v>0</v>
      </c>
      <c r="AH94" s="213"/>
      <c r="AI94" s="213"/>
      <c r="AJ94" s="213"/>
      <c r="AK94" s="213"/>
      <c r="AL94" s="213"/>
      <c r="AM94" s="213"/>
      <c r="AN94" s="214">
        <f t="shared" ref="AN94:AN101" si="0">SUM(AG94,AT94)</f>
        <v>0</v>
      </c>
      <c r="AO94" s="214"/>
      <c r="AP94" s="214"/>
      <c r="AQ94" s="67" t="s">
        <v>1</v>
      </c>
      <c r="AR94" s="63"/>
      <c r="AS94" s="68">
        <f>ROUNDUP(SUM(AS95:AS101),2)</f>
        <v>0</v>
      </c>
      <c r="AT94" s="69">
        <f t="shared" ref="AT94:AT101" si="1">ROUNDUP(SUM(AV94:AW94),1)</f>
        <v>0</v>
      </c>
      <c r="AU94" s="70">
        <f>ROUNDUP(SUM(AU95:AU101),5)</f>
        <v>0</v>
      </c>
      <c r="AV94" s="69">
        <f>ROUNDUP(AZ94*L29,1)</f>
        <v>0</v>
      </c>
      <c r="AW94" s="69">
        <f>ROUNDUP(BA94*L30,1)</f>
        <v>0</v>
      </c>
      <c r="AX94" s="69">
        <f>ROUNDUP(BB94*L29,1)</f>
        <v>0</v>
      </c>
      <c r="AY94" s="69">
        <f>ROUNDUP(BC94*L30,1)</f>
        <v>0</v>
      </c>
      <c r="AZ94" s="69">
        <f>ROUNDUP(SUM(AZ95:AZ101),2)</f>
        <v>0</v>
      </c>
      <c r="BA94" s="69">
        <f>ROUNDUP(SUM(BA95:BA101),2)</f>
        <v>0</v>
      </c>
      <c r="BB94" s="69">
        <f>ROUNDUP(SUM(BB95:BB101),2)</f>
        <v>0</v>
      </c>
      <c r="BC94" s="69">
        <f>ROUNDUP(SUM(BC95:BC101),2)</f>
        <v>0</v>
      </c>
      <c r="BD94" s="71">
        <f>ROUNDUP(SUM(BD95:BD101),2)</f>
        <v>0</v>
      </c>
      <c r="BS94" s="72" t="s">
        <v>79</v>
      </c>
      <c r="BT94" s="72" t="s">
        <v>80</v>
      </c>
      <c r="BU94" s="73" t="s">
        <v>81</v>
      </c>
      <c r="BV94" s="72" t="s">
        <v>82</v>
      </c>
      <c r="BW94" s="72" t="s">
        <v>5</v>
      </c>
      <c r="BX94" s="72" t="s">
        <v>83</v>
      </c>
      <c r="CL94" s="72" t="s">
        <v>1</v>
      </c>
    </row>
    <row r="95" spans="1:91" s="6" customFormat="1" ht="30" customHeight="1">
      <c r="A95" s="74" t="s">
        <v>84</v>
      </c>
      <c r="B95" s="75"/>
      <c r="C95" s="76"/>
      <c r="D95" s="210" t="s">
        <v>85</v>
      </c>
      <c r="E95" s="210"/>
      <c r="F95" s="210"/>
      <c r="G95" s="210"/>
      <c r="H95" s="210"/>
      <c r="I95" s="77"/>
      <c r="J95" s="210" t="s">
        <v>86</v>
      </c>
      <c r="K95" s="210"/>
      <c r="L95" s="210"/>
      <c r="M95" s="210"/>
      <c r="N95" s="210"/>
      <c r="O95" s="210"/>
      <c r="P95" s="210"/>
      <c r="Q95" s="210"/>
      <c r="R95" s="210"/>
      <c r="S95" s="210"/>
      <c r="T95" s="210"/>
      <c r="U95" s="210"/>
      <c r="V95" s="210"/>
      <c r="W95" s="210"/>
      <c r="X95" s="210"/>
      <c r="Y95" s="210"/>
      <c r="Z95" s="210"/>
      <c r="AA95" s="210"/>
      <c r="AB95" s="210"/>
      <c r="AC95" s="210"/>
      <c r="AD95" s="210"/>
      <c r="AE95" s="210"/>
      <c r="AF95" s="210"/>
      <c r="AG95" s="211">
        <f>'SO.101-III - SO.101-III -...'!J30</f>
        <v>0</v>
      </c>
      <c r="AH95" s="212"/>
      <c r="AI95" s="212"/>
      <c r="AJ95" s="212"/>
      <c r="AK95" s="212"/>
      <c r="AL95" s="212"/>
      <c r="AM95" s="212"/>
      <c r="AN95" s="211">
        <f t="shared" si="0"/>
        <v>0</v>
      </c>
      <c r="AO95" s="212"/>
      <c r="AP95" s="212"/>
      <c r="AQ95" s="78" t="s">
        <v>87</v>
      </c>
      <c r="AR95" s="75"/>
      <c r="AS95" s="79">
        <v>0</v>
      </c>
      <c r="AT95" s="80">
        <f t="shared" si="1"/>
        <v>0</v>
      </c>
      <c r="AU95" s="81">
        <f>'SO.101-III - SO.101-III -...'!P143</f>
        <v>0</v>
      </c>
      <c r="AV95" s="80">
        <f>'SO.101-III - SO.101-III -...'!J33</f>
        <v>0</v>
      </c>
      <c r="AW95" s="80">
        <f>'SO.101-III - SO.101-III -...'!J34</f>
        <v>0</v>
      </c>
      <c r="AX95" s="80">
        <f>'SO.101-III - SO.101-III -...'!J35</f>
        <v>0</v>
      </c>
      <c r="AY95" s="80">
        <f>'SO.101-III - SO.101-III -...'!J36</f>
        <v>0</v>
      </c>
      <c r="AZ95" s="80">
        <f>'SO.101-III - SO.101-III -...'!F33</f>
        <v>0</v>
      </c>
      <c r="BA95" s="80">
        <f>'SO.101-III - SO.101-III -...'!F34</f>
        <v>0</v>
      </c>
      <c r="BB95" s="80">
        <f>'SO.101-III - SO.101-III -...'!F35</f>
        <v>0</v>
      </c>
      <c r="BC95" s="80">
        <f>'SO.101-III - SO.101-III -...'!F36</f>
        <v>0</v>
      </c>
      <c r="BD95" s="82">
        <f>'SO.101-III - SO.101-III -...'!F37</f>
        <v>0</v>
      </c>
      <c r="BT95" s="83" t="s">
        <v>88</v>
      </c>
      <c r="BV95" s="83" t="s">
        <v>82</v>
      </c>
      <c r="BW95" s="83" t="s">
        <v>89</v>
      </c>
      <c r="BX95" s="83" t="s">
        <v>5</v>
      </c>
      <c r="CL95" s="83" t="s">
        <v>1</v>
      </c>
      <c r="CM95" s="83" t="s">
        <v>90</v>
      </c>
    </row>
    <row r="96" spans="1:91" s="6" customFormat="1" ht="30" customHeight="1">
      <c r="A96" s="74" t="s">
        <v>84</v>
      </c>
      <c r="B96" s="75"/>
      <c r="C96" s="76"/>
      <c r="D96" s="210" t="s">
        <v>91</v>
      </c>
      <c r="E96" s="210"/>
      <c r="F96" s="210"/>
      <c r="G96" s="210"/>
      <c r="H96" s="210"/>
      <c r="I96" s="77"/>
      <c r="J96" s="210" t="s">
        <v>92</v>
      </c>
      <c r="K96" s="210"/>
      <c r="L96" s="210"/>
      <c r="M96" s="210"/>
      <c r="N96" s="210"/>
      <c r="O96" s="210"/>
      <c r="P96" s="210"/>
      <c r="Q96" s="210"/>
      <c r="R96" s="210"/>
      <c r="S96" s="210"/>
      <c r="T96" s="210"/>
      <c r="U96" s="210"/>
      <c r="V96" s="210"/>
      <c r="W96" s="210"/>
      <c r="X96" s="210"/>
      <c r="Y96" s="210"/>
      <c r="Z96" s="210"/>
      <c r="AA96" s="210"/>
      <c r="AB96" s="210"/>
      <c r="AC96" s="210"/>
      <c r="AD96" s="210"/>
      <c r="AE96" s="210"/>
      <c r="AF96" s="210"/>
      <c r="AG96" s="211">
        <f>'SO.201 - SO.201 - Most ev...'!J30</f>
        <v>0</v>
      </c>
      <c r="AH96" s="212"/>
      <c r="AI96" s="212"/>
      <c r="AJ96" s="212"/>
      <c r="AK96" s="212"/>
      <c r="AL96" s="212"/>
      <c r="AM96" s="212"/>
      <c r="AN96" s="211">
        <f t="shared" si="0"/>
        <v>0</v>
      </c>
      <c r="AO96" s="212"/>
      <c r="AP96" s="212"/>
      <c r="AQ96" s="78" t="s">
        <v>87</v>
      </c>
      <c r="AR96" s="75"/>
      <c r="AS96" s="79">
        <v>0</v>
      </c>
      <c r="AT96" s="80">
        <f t="shared" si="1"/>
        <v>0</v>
      </c>
      <c r="AU96" s="81">
        <f>'SO.201 - SO.201 - Most ev...'!P129</f>
        <v>0</v>
      </c>
      <c r="AV96" s="80">
        <f>'SO.201 - SO.201 - Most ev...'!J33</f>
        <v>0</v>
      </c>
      <c r="AW96" s="80">
        <f>'SO.201 - SO.201 - Most ev...'!J34</f>
        <v>0</v>
      </c>
      <c r="AX96" s="80">
        <f>'SO.201 - SO.201 - Most ev...'!J35</f>
        <v>0</v>
      </c>
      <c r="AY96" s="80">
        <f>'SO.201 - SO.201 - Most ev...'!J36</f>
        <v>0</v>
      </c>
      <c r="AZ96" s="80">
        <f>'SO.201 - SO.201 - Most ev...'!F33</f>
        <v>0</v>
      </c>
      <c r="BA96" s="80">
        <f>'SO.201 - SO.201 - Most ev...'!F34</f>
        <v>0</v>
      </c>
      <c r="BB96" s="80">
        <f>'SO.201 - SO.201 - Most ev...'!F35</f>
        <v>0</v>
      </c>
      <c r="BC96" s="80">
        <f>'SO.201 - SO.201 - Most ev...'!F36</f>
        <v>0</v>
      </c>
      <c r="BD96" s="82">
        <f>'SO.201 - SO.201 - Most ev...'!F37</f>
        <v>0</v>
      </c>
      <c r="BT96" s="83" t="s">
        <v>88</v>
      </c>
      <c r="BV96" s="83" t="s">
        <v>82</v>
      </c>
      <c r="BW96" s="83" t="s">
        <v>93</v>
      </c>
      <c r="BX96" s="83" t="s">
        <v>5</v>
      </c>
      <c r="CL96" s="83" t="s">
        <v>1</v>
      </c>
      <c r="CM96" s="83" t="s">
        <v>90</v>
      </c>
    </row>
    <row r="97" spans="1:91" s="6" customFormat="1" ht="30" customHeight="1">
      <c r="A97" s="74" t="s">
        <v>84</v>
      </c>
      <c r="B97" s="75"/>
      <c r="C97" s="76"/>
      <c r="D97" s="210" t="s">
        <v>94</v>
      </c>
      <c r="E97" s="210"/>
      <c r="F97" s="210"/>
      <c r="G97" s="210"/>
      <c r="H97" s="210"/>
      <c r="I97" s="77"/>
      <c r="J97" s="210" t="s">
        <v>95</v>
      </c>
      <c r="K97" s="210"/>
      <c r="L97" s="210"/>
      <c r="M97" s="210"/>
      <c r="N97" s="210"/>
      <c r="O97" s="210"/>
      <c r="P97" s="210"/>
      <c r="Q97" s="210"/>
      <c r="R97" s="210"/>
      <c r="S97" s="210"/>
      <c r="T97" s="210"/>
      <c r="U97" s="210"/>
      <c r="V97" s="210"/>
      <c r="W97" s="210"/>
      <c r="X97" s="210"/>
      <c r="Y97" s="210"/>
      <c r="Z97" s="210"/>
      <c r="AA97" s="210"/>
      <c r="AB97" s="210"/>
      <c r="AC97" s="210"/>
      <c r="AD97" s="210"/>
      <c r="AE97" s="210"/>
      <c r="AF97" s="210"/>
      <c r="AG97" s="211">
        <f>'SO.202 - SO.202 - Propust...'!J30</f>
        <v>0</v>
      </c>
      <c r="AH97" s="212"/>
      <c r="AI97" s="212"/>
      <c r="AJ97" s="212"/>
      <c r="AK97" s="212"/>
      <c r="AL97" s="212"/>
      <c r="AM97" s="212"/>
      <c r="AN97" s="211">
        <f t="shared" si="0"/>
        <v>0</v>
      </c>
      <c r="AO97" s="212"/>
      <c r="AP97" s="212"/>
      <c r="AQ97" s="78" t="s">
        <v>87</v>
      </c>
      <c r="AR97" s="75"/>
      <c r="AS97" s="79">
        <v>0</v>
      </c>
      <c r="AT97" s="80">
        <f t="shared" si="1"/>
        <v>0</v>
      </c>
      <c r="AU97" s="81">
        <f>'SO.202 - SO.202 - Propust...'!P129</f>
        <v>0</v>
      </c>
      <c r="AV97" s="80">
        <f>'SO.202 - SO.202 - Propust...'!J33</f>
        <v>0</v>
      </c>
      <c r="AW97" s="80">
        <f>'SO.202 - SO.202 - Propust...'!J34</f>
        <v>0</v>
      </c>
      <c r="AX97" s="80">
        <f>'SO.202 - SO.202 - Propust...'!J35</f>
        <v>0</v>
      </c>
      <c r="AY97" s="80">
        <f>'SO.202 - SO.202 - Propust...'!J36</f>
        <v>0</v>
      </c>
      <c r="AZ97" s="80">
        <f>'SO.202 - SO.202 - Propust...'!F33</f>
        <v>0</v>
      </c>
      <c r="BA97" s="80">
        <f>'SO.202 - SO.202 - Propust...'!F34</f>
        <v>0</v>
      </c>
      <c r="BB97" s="80">
        <f>'SO.202 - SO.202 - Propust...'!F35</f>
        <v>0</v>
      </c>
      <c r="BC97" s="80">
        <f>'SO.202 - SO.202 - Propust...'!F36</f>
        <v>0</v>
      </c>
      <c r="BD97" s="82">
        <f>'SO.202 - SO.202 - Propust...'!F37</f>
        <v>0</v>
      </c>
      <c r="BT97" s="83" t="s">
        <v>88</v>
      </c>
      <c r="BV97" s="83" t="s">
        <v>82</v>
      </c>
      <c r="BW97" s="83" t="s">
        <v>96</v>
      </c>
      <c r="BX97" s="83" t="s">
        <v>5</v>
      </c>
      <c r="CL97" s="83" t="s">
        <v>1</v>
      </c>
      <c r="CM97" s="83" t="s">
        <v>90</v>
      </c>
    </row>
    <row r="98" spans="1:91" s="6" customFormat="1" ht="30" customHeight="1">
      <c r="A98" s="74" t="s">
        <v>84</v>
      </c>
      <c r="B98" s="75"/>
      <c r="C98" s="76"/>
      <c r="D98" s="210" t="s">
        <v>97</v>
      </c>
      <c r="E98" s="210"/>
      <c r="F98" s="210"/>
      <c r="G98" s="210"/>
      <c r="H98" s="210"/>
      <c r="I98" s="77"/>
      <c r="J98" s="210" t="s">
        <v>98</v>
      </c>
      <c r="K98" s="210"/>
      <c r="L98" s="210"/>
      <c r="M98" s="210"/>
      <c r="N98" s="210"/>
      <c r="O98" s="210"/>
      <c r="P98" s="210"/>
      <c r="Q98" s="210"/>
      <c r="R98" s="210"/>
      <c r="S98" s="210"/>
      <c r="T98" s="210"/>
      <c r="U98" s="210"/>
      <c r="V98" s="210"/>
      <c r="W98" s="210"/>
      <c r="X98" s="210"/>
      <c r="Y98" s="210"/>
      <c r="Z98" s="210"/>
      <c r="AA98" s="210"/>
      <c r="AB98" s="210"/>
      <c r="AC98" s="210"/>
      <c r="AD98" s="210"/>
      <c r="AE98" s="210"/>
      <c r="AF98" s="210"/>
      <c r="AG98" s="211">
        <f>'SO.301-III - SO.301-III -...'!J30</f>
        <v>0</v>
      </c>
      <c r="AH98" s="212"/>
      <c r="AI98" s="212"/>
      <c r="AJ98" s="212"/>
      <c r="AK98" s="212"/>
      <c r="AL98" s="212"/>
      <c r="AM98" s="212"/>
      <c r="AN98" s="211">
        <f t="shared" si="0"/>
        <v>0</v>
      </c>
      <c r="AO98" s="212"/>
      <c r="AP98" s="212"/>
      <c r="AQ98" s="78" t="s">
        <v>87</v>
      </c>
      <c r="AR98" s="75"/>
      <c r="AS98" s="79">
        <v>0</v>
      </c>
      <c r="AT98" s="80">
        <f t="shared" si="1"/>
        <v>0</v>
      </c>
      <c r="AU98" s="81">
        <f>'SO.301-III - SO.301-III -...'!P125</f>
        <v>0</v>
      </c>
      <c r="AV98" s="80">
        <f>'SO.301-III - SO.301-III -...'!J33</f>
        <v>0</v>
      </c>
      <c r="AW98" s="80">
        <f>'SO.301-III - SO.301-III -...'!J34</f>
        <v>0</v>
      </c>
      <c r="AX98" s="80">
        <f>'SO.301-III - SO.301-III -...'!J35</f>
        <v>0</v>
      </c>
      <c r="AY98" s="80">
        <f>'SO.301-III - SO.301-III -...'!J36</f>
        <v>0</v>
      </c>
      <c r="AZ98" s="80">
        <f>'SO.301-III - SO.301-III -...'!F33</f>
        <v>0</v>
      </c>
      <c r="BA98" s="80">
        <f>'SO.301-III - SO.301-III -...'!F34</f>
        <v>0</v>
      </c>
      <c r="BB98" s="80">
        <f>'SO.301-III - SO.301-III -...'!F35</f>
        <v>0</v>
      </c>
      <c r="BC98" s="80">
        <f>'SO.301-III - SO.301-III -...'!F36</f>
        <v>0</v>
      </c>
      <c r="BD98" s="82">
        <f>'SO.301-III - SO.301-III -...'!F37</f>
        <v>0</v>
      </c>
      <c r="BT98" s="83" t="s">
        <v>88</v>
      </c>
      <c r="BV98" s="83" t="s">
        <v>82</v>
      </c>
      <c r="BW98" s="83" t="s">
        <v>99</v>
      </c>
      <c r="BX98" s="83" t="s">
        <v>5</v>
      </c>
      <c r="CL98" s="83" t="s">
        <v>1</v>
      </c>
      <c r="CM98" s="83" t="s">
        <v>90</v>
      </c>
    </row>
    <row r="99" spans="1:91" s="6" customFormat="1" ht="30" customHeight="1">
      <c r="A99" s="74" t="s">
        <v>84</v>
      </c>
      <c r="B99" s="75"/>
      <c r="C99" s="76"/>
      <c r="D99" s="210" t="s">
        <v>100</v>
      </c>
      <c r="E99" s="210"/>
      <c r="F99" s="210"/>
      <c r="G99" s="210"/>
      <c r="H99" s="210"/>
      <c r="I99" s="77"/>
      <c r="J99" s="210" t="s">
        <v>101</v>
      </c>
      <c r="K99" s="210"/>
      <c r="L99" s="210"/>
      <c r="M99" s="210"/>
      <c r="N99" s="210"/>
      <c r="O99" s="210"/>
      <c r="P99" s="210"/>
      <c r="Q99" s="210"/>
      <c r="R99" s="210"/>
      <c r="S99" s="210"/>
      <c r="T99" s="210"/>
      <c r="U99" s="210"/>
      <c r="V99" s="210"/>
      <c r="W99" s="210"/>
      <c r="X99" s="210"/>
      <c r="Y99" s="210"/>
      <c r="Z99" s="210"/>
      <c r="AA99" s="210"/>
      <c r="AB99" s="210"/>
      <c r="AC99" s="210"/>
      <c r="AD99" s="210"/>
      <c r="AE99" s="210"/>
      <c r="AF99" s="210"/>
      <c r="AG99" s="211">
        <f>'SO.302 - SO.302 - Přeložk...'!J30</f>
        <v>0</v>
      </c>
      <c r="AH99" s="212"/>
      <c r="AI99" s="212"/>
      <c r="AJ99" s="212"/>
      <c r="AK99" s="212"/>
      <c r="AL99" s="212"/>
      <c r="AM99" s="212"/>
      <c r="AN99" s="211">
        <f t="shared" si="0"/>
        <v>0</v>
      </c>
      <c r="AO99" s="212"/>
      <c r="AP99" s="212"/>
      <c r="AQ99" s="78" t="s">
        <v>87</v>
      </c>
      <c r="AR99" s="75"/>
      <c r="AS99" s="79">
        <v>0</v>
      </c>
      <c r="AT99" s="80">
        <f t="shared" si="1"/>
        <v>0</v>
      </c>
      <c r="AU99" s="81">
        <f>'SO.302 - SO.302 - Přeložk...'!P121</f>
        <v>0</v>
      </c>
      <c r="AV99" s="80">
        <f>'SO.302 - SO.302 - Přeložk...'!J33</f>
        <v>0</v>
      </c>
      <c r="AW99" s="80">
        <f>'SO.302 - SO.302 - Přeložk...'!J34</f>
        <v>0</v>
      </c>
      <c r="AX99" s="80">
        <f>'SO.302 - SO.302 - Přeložk...'!J35</f>
        <v>0</v>
      </c>
      <c r="AY99" s="80">
        <f>'SO.302 - SO.302 - Přeložk...'!J36</f>
        <v>0</v>
      </c>
      <c r="AZ99" s="80">
        <f>'SO.302 - SO.302 - Přeložk...'!F33</f>
        <v>0</v>
      </c>
      <c r="BA99" s="80">
        <f>'SO.302 - SO.302 - Přeložk...'!F34</f>
        <v>0</v>
      </c>
      <c r="BB99" s="80">
        <f>'SO.302 - SO.302 - Přeložk...'!F35</f>
        <v>0</v>
      </c>
      <c r="BC99" s="80">
        <f>'SO.302 - SO.302 - Přeložk...'!F36</f>
        <v>0</v>
      </c>
      <c r="BD99" s="82">
        <f>'SO.302 - SO.302 - Přeložk...'!F37</f>
        <v>0</v>
      </c>
      <c r="BT99" s="83" t="s">
        <v>88</v>
      </c>
      <c r="BV99" s="83" t="s">
        <v>82</v>
      </c>
      <c r="BW99" s="83" t="s">
        <v>102</v>
      </c>
      <c r="BX99" s="83" t="s">
        <v>5</v>
      </c>
      <c r="CL99" s="83" t="s">
        <v>1</v>
      </c>
      <c r="CM99" s="83" t="s">
        <v>90</v>
      </c>
    </row>
    <row r="100" spans="1:91" s="6" customFormat="1" ht="30" customHeight="1">
      <c r="A100" s="74" t="s">
        <v>84</v>
      </c>
      <c r="B100" s="75"/>
      <c r="C100" s="76"/>
      <c r="D100" s="210" t="s">
        <v>103</v>
      </c>
      <c r="E100" s="210"/>
      <c r="F100" s="210"/>
      <c r="G100" s="210"/>
      <c r="H100" s="210"/>
      <c r="I100" s="77"/>
      <c r="J100" s="210" t="s">
        <v>104</v>
      </c>
      <c r="K100" s="210"/>
      <c r="L100" s="210"/>
      <c r="M100" s="210"/>
      <c r="N100" s="210"/>
      <c r="O100" s="210"/>
      <c r="P100" s="210"/>
      <c r="Q100" s="210"/>
      <c r="R100" s="210"/>
      <c r="S100" s="210"/>
      <c r="T100" s="210"/>
      <c r="U100" s="210"/>
      <c r="V100" s="210"/>
      <c r="W100" s="210"/>
      <c r="X100" s="210"/>
      <c r="Y100" s="210"/>
      <c r="Z100" s="210"/>
      <c r="AA100" s="210"/>
      <c r="AB100" s="210"/>
      <c r="AC100" s="210"/>
      <c r="AD100" s="210"/>
      <c r="AE100" s="210"/>
      <c r="AF100" s="210"/>
      <c r="AG100" s="211">
        <f>'SO.501-III - SO.501-III -...'!J30</f>
        <v>0</v>
      </c>
      <c r="AH100" s="212"/>
      <c r="AI100" s="212"/>
      <c r="AJ100" s="212"/>
      <c r="AK100" s="212"/>
      <c r="AL100" s="212"/>
      <c r="AM100" s="212"/>
      <c r="AN100" s="211">
        <f t="shared" si="0"/>
        <v>0</v>
      </c>
      <c r="AO100" s="212"/>
      <c r="AP100" s="212"/>
      <c r="AQ100" s="78" t="s">
        <v>105</v>
      </c>
      <c r="AR100" s="75"/>
      <c r="AS100" s="79">
        <v>0</v>
      </c>
      <c r="AT100" s="80">
        <f t="shared" si="1"/>
        <v>0</v>
      </c>
      <c r="AU100" s="81">
        <f>'SO.501-III - SO.501-III -...'!P127</f>
        <v>0</v>
      </c>
      <c r="AV100" s="80">
        <f>'SO.501-III - SO.501-III -...'!J33</f>
        <v>0</v>
      </c>
      <c r="AW100" s="80">
        <f>'SO.501-III - SO.501-III -...'!J34</f>
        <v>0</v>
      </c>
      <c r="AX100" s="80">
        <f>'SO.501-III - SO.501-III -...'!J35</f>
        <v>0</v>
      </c>
      <c r="AY100" s="80">
        <f>'SO.501-III - SO.501-III -...'!J36</f>
        <v>0</v>
      </c>
      <c r="AZ100" s="80">
        <f>'SO.501-III - SO.501-III -...'!F33</f>
        <v>0</v>
      </c>
      <c r="BA100" s="80">
        <f>'SO.501-III - SO.501-III -...'!F34</f>
        <v>0</v>
      </c>
      <c r="BB100" s="80">
        <f>'SO.501-III - SO.501-III -...'!F35</f>
        <v>0</v>
      </c>
      <c r="BC100" s="80">
        <f>'SO.501-III - SO.501-III -...'!F36</f>
        <v>0</v>
      </c>
      <c r="BD100" s="82">
        <f>'SO.501-III - SO.501-III -...'!F37</f>
        <v>0</v>
      </c>
      <c r="BT100" s="83" t="s">
        <v>88</v>
      </c>
      <c r="BV100" s="83" t="s">
        <v>82</v>
      </c>
      <c r="BW100" s="83" t="s">
        <v>106</v>
      </c>
      <c r="BX100" s="83" t="s">
        <v>5</v>
      </c>
      <c r="CL100" s="83" t="s">
        <v>1</v>
      </c>
      <c r="CM100" s="83" t="s">
        <v>90</v>
      </c>
    </row>
    <row r="101" spans="1:91" s="6" customFormat="1" ht="30" customHeight="1">
      <c r="A101" s="74" t="s">
        <v>84</v>
      </c>
      <c r="B101" s="75"/>
      <c r="C101" s="76"/>
      <c r="D101" s="210" t="s">
        <v>107</v>
      </c>
      <c r="E101" s="210"/>
      <c r="F101" s="210"/>
      <c r="G101" s="210"/>
      <c r="H101" s="210"/>
      <c r="I101" s="77"/>
      <c r="J101" s="210" t="s">
        <v>108</v>
      </c>
      <c r="K101" s="210"/>
      <c r="L101" s="210"/>
      <c r="M101" s="210"/>
      <c r="N101" s="210"/>
      <c r="O101" s="210"/>
      <c r="P101" s="210"/>
      <c r="Q101" s="210"/>
      <c r="R101" s="210"/>
      <c r="S101" s="210"/>
      <c r="T101" s="210"/>
      <c r="U101" s="210"/>
      <c r="V101" s="210"/>
      <c r="W101" s="210"/>
      <c r="X101" s="210"/>
      <c r="Y101" s="210"/>
      <c r="Z101" s="210"/>
      <c r="AA101" s="210"/>
      <c r="AB101" s="210"/>
      <c r="AC101" s="210"/>
      <c r="AD101" s="210"/>
      <c r="AE101" s="210"/>
      <c r="AF101" s="210"/>
      <c r="AG101" s="211">
        <f>'VRN - Vedlejší rozpočtové...'!J30</f>
        <v>0</v>
      </c>
      <c r="AH101" s="212"/>
      <c r="AI101" s="212"/>
      <c r="AJ101" s="212"/>
      <c r="AK101" s="212"/>
      <c r="AL101" s="212"/>
      <c r="AM101" s="212"/>
      <c r="AN101" s="211">
        <f t="shared" si="0"/>
        <v>0</v>
      </c>
      <c r="AO101" s="212"/>
      <c r="AP101" s="212"/>
      <c r="AQ101" s="78" t="s">
        <v>109</v>
      </c>
      <c r="AR101" s="75"/>
      <c r="AS101" s="84">
        <v>0</v>
      </c>
      <c r="AT101" s="85">
        <f t="shared" si="1"/>
        <v>0</v>
      </c>
      <c r="AU101" s="86">
        <f>'VRN - Vedlejší rozpočtové...'!P119</f>
        <v>0</v>
      </c>
      <c r="AV101" s="85">
        <f>'VRN - Vedlejší rozpočtové...'!J33</f>
        <v>0</v>
      </c>
      <c r="AW101" s="85">
        <f>'VRN - Vedlejší rozpočtové...'!J34</f>
        <v>0</v>
      </c>
      <c r="AX101" s="85">
        <f>'VRN - Vedlejší rozpočtové...'!J35</f>
        <v>0</v>
      </c>
      <c r="AY101" s="85">
        <f>'VRN - Vedlejší rozpočtové...'!J36</f>
        <v>0</v>
      </c>
      <c r="AZ101" s="85">
        <f>'VRN - Vedlejší rozpočtové...'!F33</f>
        <v>0</v>
      </c>
      <c r="BA101" s="85">
        <f>'VRN - Vedlejší rozpočtové...'!F34</f>
        <v>0</v>
      </c>
      <c r="BB101" s="85">
        <f>'VRN - Vedlejší rozpočtové...'!F35</f>
        <v>0</v>
      </c>
      <c r="BC101" s="85">
        <f>'VRN - Vedlejší rozpočtové...'!F36</f>
        <v>0</v>
      </c>
      <c r="BD101" s="87">
        <f>'VRN - Vedlejší rozpočtové...'!F37</f>
        <v>0</v>
      </c>
      <c r="BT101" s="83" t="s">
        <v>88</v>
      </c>
      <c r="BV101" s="83" t="s">
        <v>82</v>
      </c>
      <c r="BW101" s="83" t="s">
        <v>110</v>
      </c>
      <c r="BX101" s="83" t="s">
        <v>5</v>
      </c>
      <c r="CL101" s="83" t="s">
        <v>1</v>
      </c>
      <c r="CM101" s="83" t="s">
        <v>90</v>
      </c>
    </row>
    <row r="102" spans="1:91" s="1" customFormat="1" ht="30" customHeight="1">
      <c r="B102" s="32"/>
      <c r="AR102" s="32"/>
    </row>
    <row r="103" spans="1:91" s="1" customFormat="1" ht="6.95" customHeight="1">
      <c r="B103" s="44"/>
      <c r="C103" s="45"/>
      <c r="D103" s="45"/>
      <c r="E103" s="45"/>
      <c r="F103" s="45"/>
      <c r="G103" s="45"/>
      <c r="H103" s="45"/>
      <c r="I103" s="45"/>
      <c r="J103" s="45"/>
      <c r="K103" s="45"/>
      <c r="L103" s="45"/>
      <c r="M103" s="45"/>
      <c r="N103" s="45"/>
      <c r="O103" s="45"/>
      <c r="P103" s="45"/>
      <c r="Q103" s="45"/>
      <c r="R103" s="45"/>
      <c r="S103" s="45"/>
      <c r="T103" s="45"/>
      <c r="U103" s="45"/>
      <c r="V103" s="45"/>
      <c r="W103" s="45"/>
      <c r="X103" s="45"/>
      <c r="Y103" s="45"/>
      <c r="Z103" s="45"/>
      <c r="AA103" s="45"/>
      <c r="AB103" s="45"/>
      <c r="AC103" s="45"/>
      <c r="AD103" s="45"/>
      <c r="AE103" s="45"/>
      <c r="AF103" s="45"/>
      <c r="AG103" s="45"/>
      <c r="AH103" s="45"/>
      <c r="AI103" s="45"/>
      <c r="AJ103" s="45"/>
      <c r="AK103" s="45"/>
      <c r="AL103" s="45"/>
      <c r="AM103" s="45"/>
      <c r="AN103" s="45"/>
      <c r="AO103" s="45"/>
      <c r="AP103" s="45"/>
      <c r="AQ103" s="45"/>
      <c r="AR103" s="32"/>
    </row>
  </sheetData>
  <sheetProtection algorithmName="SHA-512" hashValue="ph/iUVg5EwPSKqQ523Has3CO8pA8Ii0XWvFcWzm2qGEk7YJvBj4f+EHuwqTKz0anWOjHDOfZ1VFBYoQok+1SqA==" saltValue="NL/t6HEV94+ORqKaj+BbwPn2IPLOvjzoUnpDq3n2vdrNIDN1BEfmAUH8B4YosdNkwR3Yt8JDgLYrNB3Pjq3WNw==" spinCount="100000" sheet="1" objects="1" scenarios="1" formatColumns="0" formatRows="0"/>
  <mergeCells count="66">
    <mergeCell ref="AR2:BE2"/>
    <mergeCell ref="AK33:AO33"/>
    <mergeCell ref="L33:P33"/>
    <mergeCell ref="W33:AE33"/>
    <mergeCell ref="AK35:AO35"/>
    <mergeCell ref="X35:AB35"/>
    <mergeCell ref="W31:AE31"/>
    <mergeCell ref="AK31:AO31"/>
    <mergeCell ref="AK32:AO32"/>
    <mergeCell ref="L32:P32"/>
    <mergeCell ref="W32:AE32"/>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100:AP100"/>
    <mergeCell ref="AG100:AM100"/>
    <mergeCell ref="D100:H100"/>
    <mergeCell ref="J100:AF100"/>
    <mergeCell ref="AN101:AP101"/>
    <mergeCell ref="AG101:AM101"/>
    <mergeCell ref="D101:H101"/>
    <mergeCell ref="J101:AF101"/>
    <mergeCell ref="AN98:AP98"/>
    <mergeCell ref="AG98:AM98"/>
    <mergeCell ref="D98:H98"/>
    <mergeCell ref="J98:AF98"/>
    <mergeCell ref="AN99:AP99"/>
    <mergeCell ref="AG99:AM99"/>
    <mergeCell ref="D99:H99"/>
    <mergeCell ref="J99:AF99"/>
    <mergeCell ref="J96:AF96"/>
    <mergeCell ref="D96:H96"/>
    <mergeCell ref="AG96:AM96"/>
    <mergeCell ref="AN96:AP96"/>
    <mergeCell ref="AN97:AP97"/>
    <mergeCell ref="D97:H97"/>
    <mergeCell ref="J97:AF97"/>
    <mergeCell ref="AG97:AM97"/>
    <mergeCell ref="C92:G92"/>
    <mergeCell ref="AG92:AM92"/>
    <mergeCell ref="I92:AF92"/>
    <mergeCell ref="AN92:AP92"/>
    <mergeCell ref="D95:H95"/>
    <mergeCell ref="AG95:AM95"/>
    <mergeCell ref="J95:AF95"/>
    <mergeCell ref="AN95:AP95"/>
    <mergeCell ref="AG94:AM94"/>
    <mergeCell ref="AN94:AP94"/>
    <mergeCell ref="L85:AO85"/>
    <mergeCell ref="AM87:AN87"/>
    <mergeCell ref="AM89:AP89"/>
    <mergeCell ref="AS89:AT91"/>
    <mergeCell ref="AM90:AP90"/>
  </mergeCells>
  <hyperlinks>
    <hyperlink ref="A95" location="'SO.101-III - SO.101-III -...'!C2" display="/" xr:uid="{00000000-0004-0000-0000-000000000000}"/>
    <hyperlink ref="A96" location="'SO.201 - SO.201 - Most ev...'!C2" display="/" xr:uid="{00000000-0004-0000-0000-000001000000}"/>
    <hyperlink ref="A97" location="'SO.202 - SO.202 - Propust...'!C2" display="/" xr:uid="{00000000-0004-0000-0000-000002000000}"/>
    <hyperlink ref="A98" location="'SO.301-III - SO.301-III -...'!C2" display="/" xr:uid="{00000000-0004-0000-0000-000003000000}"/>
    <hyperlink ref="A99" location="'SO.302 - SO.302 - Přeložk...'!C2" display="/" xr:uid="{00000000-0004-0000-0000-000004000000}"/>
    <hyperlink ref="A100" location="'SO.501-III - SO.501-III -...'!C2" display="/" xr:uid="{00000000-0004-0000-0000-000005000000}"/>
    <hyperlink ref="A101" location="'VRN - Vedlejší rozpočtové...'!C2" display="/" xr:uid="{00000000-0004-0000-0000-000006000000}"/>
  </hyperlinks>
  <pageMargins left="0.39370078740157483" right="0.39370078740157483" top="0.39370078740157483" bottom="0.39370078740157483" header="0" footer="0"/>
  <pageSetup paperSize="9" scale="75" fitToHeight="0" orientation="portrait"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526"/>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9"/>
      <c r="M2" s="219"/>
      <c r="N2" s="219"/>
      <c r="O2" s="219"/>
      <c r="P2" s="219"/>
      <c r="Q2" s="219"/>
      <c r="R2" s="219"/>
      <c r="S2" s="219"/>
      <c r="T2" s="219"/>
      <c r="U2" s="219"/>
      <c r="V2" s="219"/>
      <c r="AT2" s="17" t="s">
        <v>89</v>
      </c>
    </row>
    <row r="3" spans="2:46" ht="6.95" customHeight="1">
      <c r="B3" s="18"/>
      <c r="C3" s="19"/>
      <c r="D3" s="19"/>
      <c r="E3" s="19"/>
      <c r="F3" s="19"/>
      <c r="G3" s="19"/>
      <c r="H3" s="19"/>
      <c r="I3" s="19"/>
      <c r="J3" s="19"/>
      <c r="K3" s="19"/>
      <c r="L3" s="20"/>
      <c r="AT3" s="17" t="s">
        <v>90</v>
      </c>
    </row>
    <row r="4" spans="2:46" ht="24.95" customHeight="1">
      <c r="B4" s="20"/>
      <c r="D4" s="21" t="s">
        <v>111</v>
      </c>
      <c r="L4" s="20"/>
      <c r="M4" s="88" t="s">
        <v>10</v>
      </c>
      <c r="AT4" s="17" t="s">
        <v>4</v>
      </c>
    </row>
    <row r="5" spans="2:46" ht="6.95" customHeight="1">
      <c r="B5" s="20"/>
      <c r="L5" s="20"/>
    </row>
    <row r="6" spans="2:46" ht="12" customHeight="1">
      <c r="B6" s="20"/>
      <c r="D6" s="27" t="s">
        <v>16</v>
      </c>
      <c r="L6" s="20"/>
    </row>
    <row r="7" spans="2:46" ht="16.5" customHeight="1">
      <c r="B7" s="20"/>
      <c r="E7" s="234" t="str">
        <f>'Rekapitulace stavby'!K6</f>
        <v>III/2444 a III/0105A Přezletice, průtah - III. etapa</v>
      </c>
      <c r="F7" s="235"/>
      <c r="G7" s="235"/>
      <c r="H7" s="235"/>
      <c r="L7" s="20"/>
    </row>
    <row r="8" spans="2:46" s="1" customFormat="1" ht="12" customHeight="1">
      <c r="B8" s="32"/>
      <c r="D8" s="27" t="s">
        <v>112</v>
      </c>
      <c r="L8" s="32"/>
    </row>
    <row r="9" spans="2:46" s="1" customFormat="1" ht="30" customHeight="1">
      <c r="B9" s="32"/>
      <c r="E9" s="196" t="s">
        <v>113</v>
      </c>
      <c r="F9" s="236"/>
      <c r="G9" s="236"/>
      <c r="H9" s="236"/>
      <c r="L9" s="32"/>
    </row>
    <row r="10" spans="2:46" s="1" customFormat="1" ht="11.25">
      <c r="B10" s="32"/>
      <c r="L10" s="32"/>
    </row>
    <row r="11" spans="2:46" s="1" customFormat="1" ht="12" customHeight="1">
      <c r="B11" s="32"/>
      <c r="D11" s="27" t="s">
        <v>18</v>
      </c>
      <c r="F11" s="25" t="s">
        <v>1</v>
      </c>
      <c r="I11" s="27" t="s">
        <v>19</v>
      </c>
      <c r="J11" s="25" t="s">
        <v>1</v>
      </c>
      <c r="L11" s="32"/>
    </row>
    <row r="12" spans="2:46" s="1" customFormat="1" ht="12" customHeight="1">
      <c r="B12" s="32"/>
      <c r="D12" s="27" t="s">
        <v>20</v>
      </c>
      <c r="F12" s="25" t="s">
        <v>21</v>
      </c>
      <c r="I12" s="27" t="s">
        <v>22</v>
      </c>
      <c r="J12" s="52" t="str">
        <f>'Rekapitulace stavby'!AN8</f>
        <v>10. 7. 2025</v>
      </c>
      <c r="L12" s="32"/>
    </row>
    <row r="13" spans="2:46" s="1" customFormat="1" ht="10.9" customHeight="1">
      <c r="B13" s="32"/>
      <c r="L13" s="32"/>
    </row>
    <row r="14" spans="2:46" s="1" customFormat="1" ht="12" customHeight="1">
      <c r="B14" s="32"/>
      <c r="D14" s="27" t="s">
        <v>24</v>
      </c>
      <c r="I14" s="27" t="s">
        <v>25</v>
      </c>
      <c r="J14" s="25" t="s">
        <v>1</v>
      </c>
      <c r="L14" s="32"/>
    </row>
    <row r="15" spans="2:46" s="1" customFormat="1" ht="18" customHeight="1">
      <c r="B15" s="32"/>
      <c r="E15" s="25" t="s">
        <v>26</v>
      </c>
      <c r="I15" s="27" t="s">
        <v>27</v>
      </c>
      <c r="J15" s="25" t="s">
        <v>1</v>
      </c>
      <c r="L15" s="32"/>
    </row>
    <row r="16" spans="2:46" s="1" customFormat="1" ht="6.95" customHeight="1">
      <c r="B16" s="32"/>
      <c r="L16" s="32"/>
    </row>
    <row r="17" spans="2:12" s="1" customFormat="1" ht="12" customHeight="1">
      <c r="B17" s="32"/>
      <c r="D17" s="27" t="s">
        <v>28</v>
      </c>
      <c r="I17" s="27" t="s">
        <v>25</v>
      </c>
      <c r="J17" s="28" t="str">
        <f>'Rekapitulace stavby'!AN13</f>
        <v>Vyplň údaj</v>
      </c>
      <c r="L17" s="32"/>
    </row>
    <row r="18" spans="2:12" s="1" customFormat="1" ht="18" customHeight="1">
      <c r="B18" s="32"/>
      <c r="E18" s="237" t="str">
        <f>'Rekapitulace stavby'!E14</f>
        <v>Vyplň údaj</v>
      </c>
      <c r="F18" s="218"/>
      <c r="G18" s="218"/>
      <c r="H18" s="218"/>
      <c r="I18" s="27" t="s">
        <v>27</v>
      </c>
      <c r="J18" s="28" t="str">
        <f>'Rekapitulace stavby'!AN14</f>
        <v>Vyplň údaj</v>
      </c>
      <c r="L18" s="32"/>
    </row>
    <row r="19" spans="2:12" s="1" customFormat="1" ht="6.95" customHeight="1">
      <c r="B19" s="32"/>
      <c r="L19" s="32"/>
    </row>
    <row r="20" spans="2:12" s="1" customFormat="1" ht="12" customHeight="1">
      <c r="B20" s="32"/>
      <c r="D20" s="27" t="s">
        <v>30</v>
      </c>
      <c r="I20" s="27" t="s">
        <v>25</v>
      </c>
      <c r="J20" s="25" t="s">
        <v>31</v>
      </c>
      <c r="L20" s="32"/>
    </row>
    <row r="21" spans="2:12" s="1" customFormat="1" ht="18" customHeight="1">
      <c r="B21" s="32"/>
      <c r="E21" s="25" t="s">
        <v>32</v>
      </c>
      <c r="I21" s="27" t="s">
        <v>27</v>
      </c>
      <c r="J21" s="25" t="s">
        <v>33</v>
      </c>
      <c r="L21" s="32"/>
    </row>
    <row r="22" spans="2:12" s="1" customFormat="1" ht="6.95" customHeight="1">
      <c r="B22" s="32"/>
      <c r="L22" s="32"/>
    </row>
    <row r="23" spans="2:12" s="1" customFormat="1" ht="12" customHeight="1">
      <c r="B23" s="32"/>
      <c r="D23" s="27" t="s">
        <v>35</v>
      </c>
      <c r="I23" s="27" t="s">
        <v>25</v>
      </c>
      <c r="J23" s="25" t="s">
        <v>1</v>
      </c>
      <c r="L23" s="32"/>
    </row>
    <row r="24" spans="2:12" s="1" customFormat="1" ht="18" customHeight="1">
      <c r="B24" s="32"/>
      <c r="E24" s="25" t="s">
        <v>37</v>
      </c>
      <c r="I24" s="27" t="s">
        <v>27</v>
      </c>
      <c r="J24" s="25" t="s">
        <v>1</v>
      </c>
      <c r="L24" s="32"/>
    </row>
    <row r="25" spans="2:12" s="1" customFormat="1" ht="6.95" customHeight="1">
      <c r="B25" s="32"/>
      <c r="L25" s="32"/>
    </row>
    <row r="26" spans="2:12" s="1" customFormat="1" ht="12" customHeight="1">
      <c r="B26" s="32"/>
      <c r="D26" s="27" t="s">
        <v>38</v>
      </c>
      <c r="L26" s="32"/>
    </row>
    <row r="27" spans="2:12" s="7" customFormat="1" ht="16.5" customHeight="1">
      <c r="B27" s="89"/>
      <c r="E27" s="223" t="s">
        <v>1</v>
      </c>
      <c r="F27" s="223"/>
      <c r="G27" s="223"/>
      <c r="H27" s="223"/>
      <c r="L27" s="89"/>
    </row>
    <row r="28" spans="2:12" s="1" customFormat="1" ht="6.95" customHeight="1">
      <c r="B28" s="32"/>
      <c r="L28" s="32"/>
    </row>
    <row r="29" spans="2:12" s="1" customFormat="1" ht="6.95" customHeight="1">
      <c r="B29" s="32"/>
      <c r="D29" s="53"/>
      <c r="E29" s="53"/>
      <c r="F29" s="53"/>
      <c r="G29" s="53"/>
      <c r="H29" s="53"/>
      <c r="I29" s="53"/>
      <c r="J29" s="53"/>
      <c r="K29" s="53"/>
      <c r="L29" s="32"/>
    </row>
    <row r="30" spans="2:12" s="1" customFormat="1" ht="25.35" customHeight="1">
      <c r="B30" s="32"/>
      <c r="D30" s="90" t="s">
        <v>40</v>
      </c>
      <c r="J30" s="66">
        <f>ROUNDUP(J143, 2)</f>
        <v>0</v>
      </c>
      <c r="L30" s="32"/>
    </row>
    <row r="31" spans="2:12" s="1" customFormat="1" ht="6.95" customHeight="1">
      <c r="B31" s="32"/>
      <c r="D31" s="53"/>
      <c r="E31" s="53"/>
      <c r="F31" s="53"/>
      <c r="G31" s="53"/>
      <c r="H31" s="53"/>
      <c r="I31" s="53"/>
      <c r="J31" s="53"/>
      <c r="K31" s="53"/>
      <c r="L31" s="32"/>
    </row>
    <row r="32" spans="2:12" s="1" customFormat="1" ht="14.45" customHeight="1">
      <c r="B32" s="32"/>
      <c r="F32" s="35" t="s">
        <v>42</v>
      </c>
      <c r="I32" s="35" t="s">
        <v>41</v>
      </c>
      <c r="J32" s="35" t="s">
        <v>43</v>
      </c>
      <c r="L32" s="32"/>
    </row>
    <row r="33" spans="2:12" s="1" customFormat="1" ht="14.45" customHeight="1">
      <c r="B33" s="32"/>
      <c r="D33" s="55" t="s">
        <v>44</v>
      </c>
      <c r="E33" s="27" t="s">
        <v>45</v>
      </c>
      <c r="F33" s="91">
        <f>ROUNDUP((SUM(BE143:BE525)),  2)</f>
        <v>0</v>
      </c>
      <c r="I33" s="92">
        <v>0.21</v>
      </c>
      <c r="J33" s="91">
        <f>ROUNDUP(((SUM(BE143:BE525))*I33),  2)</f>
        <v>0</v>
      </c>
      <c r="L33" s="32"/>
    </row>
    <row r="34" spans="2:12" s="1" customFormat="1" ht="14.45" customHeight="1">
      <c r="B34" s="32"/>
      <c r="E34" s="27" t="s">
        <v>46</v>
      </c>
      <c r="F34" s="91">
        <f>ROUNDUP((SUM(BF143:BF525)),  2)</f>
        <v>0</v>
      </c>
      <c r="I34" s="92">
        <v>0.12</v>
      </c>
      <c r="J34" s="91">
        <f>ROUNDUP(((SUM(BF143:BF525))*I34),  2)</f>
        <v>0</v>
      </c>
      <c r="L34" s="32"/>
    </row>
    <row r="35" spans="2:12" s="1" customFormat="1" ht="14.45" hidden="1" customHeight="1">
      <c r="B35" s="32"/>
      <c r="E35" s="27" t="s">
        <v>47</v>
      </c>
      <c r="F35" s="91">
        <f>ROUNDUP((SUM(BG143:BG525)),  2)</f>
        <v>0</v>
      </c>
      <c r="I35" s="92">
        <v>0.21</v>
      </c>
      <c r="J35" s="91">
        <f>0</f>
        <v>0</v>
      </c>
      <c r="L35" s="32"/>
    </row>
    <row r="36" spans="2:12" s="1" customFormat="1" ht="14.45" hidden="1" customHeight="1">
      <c r="B36" s="32"/>
      <c r="E36" s="27" t="s">
        <v>48</v>
      </c>
      <c r="F36" s="91">
        <f>ROUNDUP((SUM(BH143:BH525)),  2)</f>
        <v>0</v>
      </c>
      <c r="I36" s="92">
        <v>0.12</v>
      </c>
      <c r="J36" s="91">
        <f>0</f>
        <v>0</v>
      </c>
      <c r="L36" s="32"/>
    </row>
    <row r="37" spans="2:12" s="1" customFormat="1" ht="14.45" hidden="1" customHeight="1">
      <c r="B37" s="32"/>
      <c r="E37" s="27" t="s">
        <v>49</v>
      </c>
      <c r="F37" s="91">
        <f>ROUNDUP((SUM(BI143:BI525)),  2)</f>
        <v>0</v>
      </c>
      <c r="I37" s="92">
        <v>0</v>
      </c>
      <c r="J37" s="91">
        <f>0</f>
        <v>0</v>
      </c>
      <c r="L37" s="32"/>
    </row>
    <row r="38" spans="2:12" s="1" customFormat="1" ht="6.95" customHeight="1">
      <c r="B38" s="32"/>
      <c r="L38" s="32"/>
    </row>
    <row r="39" spans="2:12" s="1" customFormat="1" ht="25.35" customHeight="1">
      <c r="B39" s="32"/>
      <c r="C39" s="93"/>
      <c r="D39" s="94" t="s">
        <v>50</v>
      </c>
      <c r="E39" s="57"/>
      <c r="F39" s="57"/>
      <c r="G39" s="95" t="s">
        <v>51</v>
      </c>
      <c r="H39" s="96" t="s">
        <v>52</v>
      </c>
      <c r="I39" s="57"/>
      <c r="J39" s="97">
        <f>SUM(J30:J37)</f>
        <v>0</v>
      </c>
      <c r="K39" s="98"/>
      <c r="L39" s="32"/>
    </row>
    <row r="40" spans="2:12" s="1" customFormat="1" ht="14.45" customHeight="1">
      <c r="B40" s="32"/>
      <c r="L40" s="32"/>
    </row>
    <row r="41" spans="2:12" ht="14.45" customHeight="1">
      <c r="B41" s="20"/>
      <c r="L41" s="20"/>
    </row>
    <row r="42" spans="2:12" ht="14.45" customHeight="1">
      <c r="B42" s="20"/>
      <c r="L42" s="20"/>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53</v>
      </c>
      <c r="E50" s="42"/>
      <c r="F50" s="42"/>
      <c r="G50" s="41" t="s">
        <v>54</v>
      </c>
      <c r="H50" s="42"/>
      <c r="I50" s="42"/>
      <c r="J50" s="42"/>
      <c r="K50" s="42"/>
      <c r="L50" s="32"/>
    </row>
    <row r="51" spans="2:12" ht="11.25">
      <c r="B51" s="20"/>
      <c r="L51" s="20"/>
    </row>
    <row r="52" spans="2:12" ht="11.25">
      <c r="B52" s="20"/>
      <c r="L52" s="20"/>
    </row>
    <row r="53" spans="2:12" ht="11.25">
      <c r="B53" s="20"/>
      <c r="L53" s="20"/>
    </row>
    <row r="54" spans="2:12" ht="11.25">
      <c r="B54" s="20"/>
      <c r="L54" s="20"/>
    </row>
    <row r="55" spans="2:12" ht="11.25">
      <c r="B55" s="20"/>
      <c r="L55" s="20"/>
    </row>
    <row r="56" spans="2:12" ht="11.25">
      <c r="B56" s="20"/>
      <c r="L56" s="20"/>
    </row>
    <row r="57" spans="2:12" ht="11.25">
      <c r="B57" s="20"/>
      <c r="L57" s="20"/>
    </row>
    <row r="58" spans="2:12" ht="11.25">
      <c r="B58" s="20"/>
      <c r="L58" s="20"/>
    </row>
    <row r="59" spans="2:12" ht="11.25">
      <c r="B59" s="20"/>
      <c r="L59" s="20"/>
    </row>
    <row r="60" spans="2:12" ht="11.25">
      <c r="B60" s="20"/>
      <c r="L60" s="20"/>
    </row>
    <row r="61" spans="2:12" s="1" customFormat="1" ht="12.75">
      <c r="B61" s="32"/>
      <c r="D61" s="43" t="s">
        <v>55</v>
      </c>
      <c r="E61" s="34"/>
      <c r="F61" s="99" t="s">
        <v>56</v>
      </c>
      <c r="G61" s="43" t="s">
        <v>55</v>
      </c>
      <c r="H61" s="34"/>
      <c r="I61" s="34"/>
      <c r="J61" s="100" t="s">
        <v>56</v>
      </c>
      <c r="K61" s="34"/>
      <c r="L61" s="32"/>
    </row>
    <row r="62" spans="2:12" ht="11.25">
      <c r="B62" s="20"/>
      <c r="L62" s="20"/>
    </row>
    <row r="63" spans="2:12" ht="11.25">
      <c r="B63" s="20"/>
      <c r="L63" s="20"/>
    </row>
    <row r="64" spans="2:12" ht="11.25">
      <c r="B64" s="20"/>
      <c r="L64" s="20"/>
    </row>
    <row r="65" spans="2:12" s="1" customFormat="1" ht="12.75">
      <c r="B65" s="32"/>
      <c r="D65" s="41" t="s">
        <v>57</v>
      </c>
      <c r="E65" s="42"/>
      <c r="F65" s="42"/>
      <c r="G65" s="41" t="s">
        <v>58</v>
      </c>
      <c r="H65" s="42"/>
      <c r="I65" s="42"/>
      <c r="J65" s="42"/>
      <c r="K65" s="42"/>
      <c r="L65" s="32"/>
    </row>
    <row r="66" spans="2:12" ht="11.25">
      <c r="B66" s="20"/>
      <c r="L66" s="20"/>
    </row>
    <row r="67" spans="2:12" ht="11.25">
      <c r="B67" s="20"/>
      <c r="L67" s="20"/>
    </row>
    <row r="68" spans="2:12" ht="11.25">
      <c r="B68" s="20"/>
      <c r="L68" s="20"/>
    </row>
    <row r="69" spans="2:12" ht="11.25">
      <c r="B69" s="20"/>
      <c r="L69" s="20"/>
    </row>
    <row r="70" spans="2:12" ht="11.25">
      <c r="B70" s="20"/>
      <c r="L70" s="20"/>
    </row>
    <row r="71" spans="2:12" ht="11.25">
      <c r="B71" s="20"/>
      <c r="L71" s="20"/>
    </row>
    <row r="72" spans="2:12" ht="11.25">
      <c r="B72" s="20"/>
      <c r="L72" s="20"/>
    </row>
    <row r="73" spans="2:12" ht="11.25">
      <c r="B73" s="20"/>
      <c r="L73" s="20"/>
    </row>
    <row r="74" spans="2:12" ht="11.25">
      <c r="B74" s="20"/>
      <c r="L74" s="20"/>
    </row>
    <row r="75" spans="2:12" ht="11.25">
      <c r="B75" s="20"/>
      <c r="L75" s="20"/>
    </row>
    <row r="76" spans="2:12" s="1" customFormat="1" ht="12.75">
      <c r="B76" s="32"/>
      <c r="D76" s="43" t="s">
        <v>55</v>
      </c>
      <c r="E76" s="34"/>
      <c r="F76" s="99" t="s">
        <v>56</v>
      </c>
      <c r="G76" s="43" t="s">
        <v>55</v>
      </c>
      <c r="H76" s="34"/>
      <c r="I76" s="34"/>
      <c r="J76" s="100" t="s">
        <v>56</v>
      </c>
      <c r="K76" s="34"/>
      <c r="L76" s="32"/>
    </row>
    <row r="77" spans="2:12" s="1" customFormat="1" ht="14.45" customHeight="1">
      <c r="B77" s="44"/>
      <c r="C77" s="45"/>
      <c r="D77" s="45"/>
      <c r="E77" s="45"/>
      <c r="F77" s="45"/>
      <c r="G77" s="45"/>
      <c r="H77" s="45"/>
      <c r="I77" s="45"/>
      <c r="J77" s="45"/>
      <c r="K77" s="45"/>
      <c r="L77" s="32"/>
    </row>
    <row r="81" spans="2:47" s="1" customFormat="1" ht="6.95" customHeight="1">
      <c r="B81" s="46"/>
      <c r="C81" s="47"/>
      <c r="D81" s="47"/>
      <c r="E81" s="47"/>
      <c r="F81" s="47"/>
      <c r="G81" s="47"/>
      <c r="H81" s="47"/>
      <c r="I81" s="47"/>
      <c r="J81" s="47"/>
      <c r="K81" s="47"/>
      <c r="L81" s="32"/>
    </row>
    <row r="82" spans="2:47" s="1" customFormat="1" ht="24.95" customHeight="1">
      <c r="B82" s="32"/>
      <c r="C82" s="21" t="s">
        <v>114</v>
      </c>
      <c r="L82" s="32"/>
    </row>
    <row r="83" spans="2:47" s="1" customFormat="1" ht="6.95" customHeight="1">
      <c r="B83" s="32"/>
      <c r="L83" s="32"/>
    </row>
    <row r="84" spans="2:47" s="1" customFormat="1" ht="12" customHeight="1">
      <c r="B84" s="32"/>
      <c r="C84" s="27" t="s">
        <v>16</v>
      </c>
      <c r="L84" s="32"/>
    </row>
    <row r="85" spans="2:47" s="1" customFormat="1" ht="16.5" customHeight="1">
      <c r="B85" s="32"/>
      <c r="E85" s="234" t="str">
        <f>E7</f>
        <v>III/2444 a III/0105A Přezletice, průtah - III. etapa</v>
      </c>
      <c r="F85" s="235"/>
      <c r="G85" s="235"/>
      <c r="H85" s="235"/>
      <c r="L85" s="32"/>
    </row>
    <row r="86" spans="2:47" s="1" customFormat="1" ht="12" customHeight="1">
      <c r="B86" s="32"/>
      <c r="C86" s="27" t="s">
        <v>112</v>
      </c>
      <c r="L86" s="32"/>
    </row>
    <row r="87" spans="2:47" s="1" customFormat="1" ht="30" customHeight="1">
      <c r="B87" s="32"/>
      <c r="E87" s="196" t="str">
        <f>E9</f>
        <v>SO.101-III - SO.101-III - Komunikace a autobusové zálivy - III. etapa</v>
      </c>
      <c r="F87" s="236"/>
      <c r="G87" s="236"/>
      <c r="H87" s="236"/>
      <c r="L87" s="32"/>
    </row>
    <row r="88" spans="2:47" s="1" customFormat="1" ht="6.95" customHeight="1">
      <c r="B88" s="32"/>
      <c r="L88" s="32"/>
    </row>
    <row r="89" spans="2:47" s="1" customFormat="1" ht="12" customHeight="1">
      <c r="B89" s="32"/>
      <c r="C89" s="27" t="s">
        <v>20</v>
      </c>
      <c r="F89" s="25" t="str">
        <f>F12</f>
        <v xml:space="preserve"> </v>
      </c>
      <c r="I89" s="27" t="s">
        <v>22</v>
      </c>
      <c r="J89" s="52" t="str">
        <f>IF(J12="","",J12)</f>
        <v>10. 7. 2025</v>
      </c>
      <c r="L89" s="32"/>
    </row>
    <row r="90" spans="2:47" s="1" customFormat="1" ht="6.95" customHeight="1">
      <c r="B90" s="32"/>
      <c r="L90" s="32"/>
    </row>
    <row r="91" spans="2:47" s="1" customFormat="1" ht="15.2" customHeight="1">
      <c r="B91" s="32"/>
      <c r="C91" s="27" t="s">
        <v>24</v>
      </c>
      <c r="F91" s="25" t="str">
        <f>E15</f>
        <v>KSÚS středočeského kraje, Obec Přezletice</v>
      </c>
      <c r="I91" s="27" t="s">
        <v>30</v>
      </c>
      <c r="J91" s="30" t="str">
        <f>E21</f>
        <v>CR Project s.r.o.</v>
      </c>
      <c r="L91" s="32"/>
    </row>
    <row r="92" spans="2:47" s="1" customFormat="1" ht="15.2" customHeight="1">
      <c r="B92" s="32"/>
      <c r="C92" s="27" t="s">
        <v>28</v>
      </c>
      <c r="F92" s="25" t="str">
        <f>IF(E18="","",E18)</f>
        <v>Vyplň údaj</v>
      </c>
      <c r="I92" s="27" t="s">
        <v>35</v>
      </c>
      <c r="J92" s="30" t="str">
        <f>E24</f>
        <v>Josef Nentwich</v>
      </c>
      <c r="L92" s="32"/>
    </row>
    <row r="93" spans="2:47" s="1" customFormat="1" ht="10.35" customHeight="1">
      <c r="B93" s="32"/>
      <c r="L93" s="32"/>
    </row>
    <row r="94" spans="2:47" s="1" customFormat="1" ht="29.25" customHeight="1">
      <c r="B94" s="32"/>
      <c r="C94" s="101" t="s">
        <v>115</v>
      </c>
      <c r="D94" s="93"/>
      <c r="E94" s="93"/>
      <c r="F94" s="93"/>
      <c r="G94" s="93"/>
      <c r="H94" s="93"/>
      <c r="I94" s="93"/>
      <c r="J94" s="102" t="s">
        <v>116</v>
      </c>
      <c r="K94" s="93"/>
      <c r="L94" s="32"/>
    </row>
    <row r="95" spans="2:47" s="1" customFormat="1" ht="10.35" customHeight="1">
      <c r="B95" s="32"/>
      <c r="L95" s="32"/>
    </row>
    <row r="96" spans="2:47" s="1" customFormat="1" ht="22.9" customHeight="1">
      <c r="B96" s="32"/>
      <c r="C96" s="103" t="s">
        <v>117</v>
      </c>
      <c r="J96" s="66">
        <f>J143</f>
        <v>0</v>
      </c>
      <c r="L96" s="32"/>
      <c r="AU96" s="17" t="s">
        <v>118</v>
      </c>
    </row>
    <row r="97" spans="2:12" s="8" customFormat="1" ht="24.95" customHeight="1">
      <c r="B97" s="104"/>
      <c r="D97" s="105" t="s">
        <v>119</v>
      </c>
      <c r="E97" s="106"/>
      <c r="F97" s="106"/>
      <c r="G97" s="106"/>
      <c r="H97" s="106"/>
      <c r="I97" s="106"/>
      <c r="J97" s="107">
        <f>J144</f>
        <v>0</v>
      </c>
      <c r="L97" s="104"/>
    </row>
    <row r="98" spans="2:12" s="9" customFormat="1" ht="19.899999999999999" customHeight="1">
      <c r="B98" s="108"/>
      <c r="D98" s="109" t="s">
        <v>120</v>
      </c>
      <c r="E98" s="110"/>
      <c r="F98" s="110"/>
      <c r="G98" s="110"/>
      <c r="H98" s="110"/>
      <c r="I98" s="110"/>
      <c r="J98" s="111">
        <f>J145</f>
        <v>0</v>
      </c>
      <c r="L98" s="108"/>
    </row>
    <row r="99" spans="2:12" s="9" customFormat="1" ht="14.85" customHeight="1">
      <c r="B99" s="108"/>
      <c r="D99" s="109" t="s">
        <v>121</v>
      </c>
      <c r="E99" s="110"/>
      <c r="F99" s="110"/>
      <c r="G99" s="110"/>
      <c r="H99" s="110"/>
      <c r="I99" s="110"/>
      <c r="J99" s="111">
        <f>J146</f>
        <v>0</v>
      </c>
      <c r="L99" s="108"/>
    </row>
    <row r="100" spans="2:12" s="9" customFormat="1" ht="14.85" customHeight="1">
      <c r="B100" s="108"/>
      <c r="D100" s="109" t="s">
        <v>122</v>
      </c>
      <c r="E100" s="110"/>
      <c r="F100" s="110"/>
      <c r="G100" s="110"/>
      <c r="H100" s="110"/>
      <c r="I100" s="110"/>
      <c r="J100" s="111">
        <f>J164</f>
        <v>0</v>
      </c>
      <c r="L100" s="108"/>
    </row>
    <row r="101" spans="2:12" s="9" customFormat="1" ht="14.85" customHeight="1">
      <c r="B101" s="108"/>
      <c r="D101" s="109" t="s">
        <v>123</v>
      </c>
      <c r="E101" s="110"/>
      <c r="F101" s="110"/>
      <c r="G101" s="110"/>
      <c r="H101" s="110"/>
      <c r="I101" s="110"/>
      <c r="J101" s="111">
        <f>J183</f>
        <v>0</v>
      </c>
      <c r="L101" s="108"/>
    </row>
    <row r="102" spans="2:12" s="9" customFormat="1" ht="19.899999999999999" customHeight="1">
      <c r="B102" s="108"/>
      <c r="D102" s="109" t="s">
        <v>124</v>
      </c>
      <c r="E102" s="110"/>
      <c r="F102" s="110"/>
      <c r="G102" s="110"/>
      <c r="H102" s="110"/>
      <c r="I102" s="110"/>
      <c r="J102" s="111">
        <f>J203</f>
        <v>0</v>
      </c>
      <c r="L102" s="108"/>
    </row>
    <row r="103" spans="2:12" s="9" customFormat="1" ht="14.85" customHeight="1">
      <c r="B103" s="108"/>
      <c r="D103" s="109" t="s">
        <v>125</v>
      </c>
      <c r="E103" s="110"/>
      <c r="F103" s="110"/>
      <c r="G103" s="110"/>
      <c r="H103" s="110"/>
      <c r="I103" s="110"/>
      <c r="J103" s="111">
        <f>J204</f>
        <v>0</v>
      </c>
      <c r="L103" s="108"/>
    </row>
    <row r="104" spans="2:12" s="9" customFormat="1" ht="19.899999999999999" customHeight="1">
      <c r="B104" s="108"/>
      <c r="D104" s="109" t="s">
        <v>126</v>
      </c>
      <c r="E104" s="110"/>
      <c r="F104" s="110"/>
      <c r="G104" s="110"/>
      <c r="H104" s="110"/>
      <c r="I104" s="110"/>
      <c r="J104" s="111">
        <f>J215</f>
        <v>0</v>
      </c>
      <c r="L104" s="108"/>
    </row>
    <row r="105" spans="2:12" s="9" customFormat="1" ht="14.85" customHeight="1">
      <c r="B105" s="108"/>
      <c r="D105" s="109" t="s">
        <v>127</v>
      </c>
      <c r="E105" s="110"/>
      <c r="F105" s="110"/>
      <c r="G105" s="110"/>
      <c r="H105" s="110"/>
      <c r="I105" s="110"/>
      <c r="J105" s="111">
        <f>J216</f>
        <v>0</v>
      </c>
      <c r="L105" s="108"/>
    </row>
    <row r="106" spans="2:12" s="9" customFormat="1" ht="14.85" customHeight="1">
      <c r="B106" s="108"/>
      <c r="D106" s="109" t="s">
        <v>128</v>
      </c>
      <c r="E106" s="110"/>
      <c r="F106" s="110"/>
      <c r="G106" s="110"/>
      <c r="H106" s="110"/>
      <c r="I106" s="110"/>
      <c r="J106" s="111">
        <f>J244</f>
        <v>0</v>
      </c>
      <c r="L106" s="108"/>
    </row>
    <row r="107" spans="2:12" s="9" customFormat="1" ht="14.85" customHeight="1">
      <c r="B107" s="108"/>
      <c r="D107" s="109" t="s">
        <v>129</v>
      </c>
      <c r="E107" s="110"/>
      <c r="F107" s="110"/>
      <c r="G107" s="110"/>
      <c r="H107" s="110"/>
      <c r="I107" s="110"/>
      <c r="J107" s="111">
        <f>J263</f>
        <v>0</v>
      </c>
      <c r="L107" s="108"/>
    </row>
    <row r="108" spans="2:12" s="9" customFormat="1" ht="14.85" customHeight="1">
      <c r="B108" s="108"/>
      <c r="D108" s="109" t="s">
        <v>130</v>
      </c>
      <c r="E108" s="110"/>
      <c r="F108" s="110"/>
      <c r="G108" s="110"/>
      <c r="H108" s="110"/>
      <c r="I108" s="110"/>
      <c r="J108" s="111">
        <f>J275</f>
        <v>0</v>
      </c>
      <c r="L108" s="108"/>
    </row>
    <row r="109" spans="2:12" s="9" customFormat="1" ht="14.85" customHeight="1">
      <c r="B109" s="108"/>
      <c r="D109" s="109" t="s">
        <v>131</v>
      </c>
      <c r="E109" s="110"/>
      <c r="F109" s="110"/>
      <c r="G109" s="110"/>
      <c r="H109" s="110"/>
      <c r="I109" s="110"/>
      <c r="J109" s="111">
        <f>J285</f>
        <v>0</v>
      </c>
      <c r="L109" s="108"/>
    </row>
    <row r="110" spans="2:12" s="9" customFormat="1" ht="19.899999999999999" customHeight="1">
      <c r="B110" s="108"/>
      <c r="D110" s="109" t="s">
        <v>132</v>
      </c>
      <c r="E110" s="110"/>
      <c r="F110" s="110"/>
      <c r="G110" s="110"/>
      <c r="H110" s="110"/>
      <c r="I110" s="110"/>
      <c r="J110" s="111">
        <f>J288</f>
        <v>0</v>
      </c>
      <c r="L110" s="108"/>
    </row>
    <row r="111" spans="2:12" s="9" customFormat="1" ht="14.85" customHeight="1">
      <c r="B111" s="108"/>
      <c r="D111" s="109" t="s">
        <v>133</v>
      </c>
      <c r="E111" s="110"/>
      <c r="F111" s="110"/>
      <c r="G111" s="110"/>
      <c r="H111" s="110"/>
      <c r="I111" s="110"/>
      <c r="J111" s="111">
        <f>J289</f>
        <v>0</v>
      </c>
      <c r="L111" s="108"/>
    </row>
    <row r="112" spans="2:12" s="9" customFormat="1" ht="14.85" customHeight="1">
      <c r="B112" s="108"/>
      <c r="D112" s="109" t="s">
        <v>134</v>
      </c>
      <c r="E112" s="110"/>
      <c r="F112" s="110"/>
      <c r="G112" s="110"/>
      <c r="H112" s="110"/>
      <c r="I112" s="110"/>
      <c r="J112" s="111">
        <f>J291</f>
        <v>0</v>
      </c>
      <c r="L112" s="108"/>
    </row>
    <row r="113" spans="2:12" s="9" customFormat="1" ht="14.85" customHeight="1">
      <c r="B113" s="108"/>
      <c r="D113" s="109" t="s">
        <v>135</v>
      </c>
      <c r="E113" s="110"/>
      <c r="F113" s="110"/>
      <c r="G113" s="110"/>
      <c r="H113" s="110"/>
      <c r="I113" s="110"/>
      <c r="J113" s="111">
        <f>J303</f>
        <v>0</v>
      </c>
      <c r="L113" s="108"/>
    </row>
    <row r="114" spans="2:12" s="9" customFormat="1" ht="14.85" customHeight="1">
      <c r="B114" s="108"/>
      <c r="D114" s="109" t="s">
        <v>136</v>
      </c>
      <c r="E114" s="110"/>
      <c r="F114" s="110"/>
      <c r="G114" s="110"/>
      <c r="H114" s="110"/>
      <c r="I114" s="110"/>
      <c r="J114" s="111">
        <f>J316</f>
        <v>0</v>
      </c>
      <c r="L114" s="108"/>
    </row>
    <row r="115" spans="2:12" s="9" customFormat="1" ht="14.85" customHeight="1">
      <c r="B115" s="108"/>
      <c r="D115" s="109" t="s">
        <v>137</v>
      </c>
      <c r="E115" s="110"/>
      <c r="F115" s="110"/>
      <c r="G115" s="110"/>
      <c r="H115" s="110"/>
      <c r="I115" s="110"/>
      <c r="J115" s="111">
        <f>J330</f>
        <v>0</v>
      </c>
      <c r="L115" s="108"/>
    </row>
    <row r="116" spans="2:12" s="9" customFormat="1" ht="19.899999999999999" customHeight="1">
      <c r="B116" s="108"/>
      <c r="D116" s="109" t="s">
        <v>138</v>
      </c>
      <c r="E116" s="110"/>
      <c r="F116" s="110"/>
      <c r="G116" s="110"/>
      <c r="H116" s="110"/>
      <c r="I116" s="110"/>
      <c r="J116" s="111">
        <f>J345</f>
        <v>0</v>
      </c>
      <c r="L116" s="108"/>
    </row>
    <row r="117" spans="2:12" s="9" customFormat="1" ht="14.85" customHeight="1">
      <c r="B117" s="108"/>
      <c r="D117" s="109" t="s">
        <v>139</v>
      </c>
      <c r="E117" s="110"/>
      <c r="F117" s="110"/>
      <c r="G117" s="110"/>
      <c r="H117" s="110"/>
      <c r="I117" s="110"/>
      <c r="J117" s="111">
        <f>J346</f>
        <v>0</v>
      </c>
      <c r="L117" s="108"/>
    </row>
    <row r="118" spans="2:12" s="9" customFormat="1" ht="14.85" customHeight="1">
      <c r="B118" s="108"/>
      <c r="D118" s="109" t="s">
        <v>140</v>
      </c>
      <c r="E118" s="110"/>
      <c r="F118" s="110"/>
      <c r="G118" s="110"/>
      <c r="H118" s="110"/>
      <c r="I118" s="110"/>
      <c r="J118" s="111">
        <f>J352</f>
        <v>0</v>
      </c>
      <c r="L118" s="108"/>
    </row>
    <row r="119" spans="2:12" s="9" customFormat="1" ht="14.85" customHeight="1">
      <c r="B119" s="108"/>
      <c r="D119" s="109" t="s">
        <v>141</v>
      </c>
      <c r="E119" s="110"/>
      <c r="F119" s="110"/>
      <c r="G119" s="110"/>
      <c r="H119" s="110"/>
      <c r="I119" s="110"/>
      <c r="J119" s="111">
        <f>J404</f>
        <v>0</v>
      </c>
      <c r="L119" s="108"/>
    </row>
    <row r="120" spans="2:12" s="9" customFormat="1" ht="14.85" customHeight="1">
      <c r="B120" s="108"/>
      <c r="D120" s="109" t="s">
        <v>142</v>
      </c>
      <c r="E120" s="110"/>
      <c r="F120" s="110"/>
      <c r="G120" s="110"/>
      <c r="H120" s="110"/>
      <c r="I120" s="110"/>
      <c r="J120" s="111">
        <f>J429</f>
        <v>0</v>
      </c>
      <c r="L120" s="108"/>
    </row>
    <row r="121" spans="2:12" s="9" customFormat="1" ht="14.85" customHeight="1">
      <c r="B121" s="108"/>
      <c r="D121" s="109" t="s">
        <v>143</v>
      </c>
      <c r="E121" s="110"/>
      <c r="F121" s="110"/>
      <c r="G121" s="110"/>
      <c r="H121" s="110"/>
      <c r="I121" s="110"/>
      <c r="J121" s="111">
        <f>J431</f>
        <v>0</v>
      </c>
      <c r="L121" s="108"/>
    </row>
    <row r="122" spans="2:12" s="9" customFormat="1" ht="14.85" customHeight="1">
      <c r="B122" s="108"/>
      <c r="D122" s="109" t="s">
        <v>144</v>
      </c>
      <c r="E122" s="110"/>
      <c r="F122" s="110"/>
      <c r="G122" s="110"/>
      <c r="H122" s="110"/>
      <c r="I122" s="110"/>
      <c r="J122" s="111">
        <f>J474</f>
        <v>0</v>
      </c>
      <c r="L122" s="108"/>
    </row>
    <row r="123" spans="2:12" s="9" customFormat="1" ht="14.85" customHeight="1">
      <c r="B123" s="108"/>
      <c r="D123" s="109" t="s">
        <v>145</v>
      </c>
      <c r="E123" s="110"/>
      <c r="F123" s="110"/>
      <c r="G123" s="110"/>
      <c r="H123" s="110"/>
      <c r="I123" s="110"/>
      <c r="J123" s="111">
        <f>J518</f>
        <v>0</v>
      </c>
      <c r="L123" s="108"/>
    </row>
    <row r="124" spans="2:12" s="1" customFormat="1" ht="21.75" customHeight="1">
      <c r="B124" s="32"/>
      <c r="L124" s="32"/>
    </row>
    <row r="125" spans="2:12" s="1" customFormat="1" ht="6.95" customHeight="1">
      <c r="B125" s="44"/>
      <c r="C125" s="45"/>
      <c r="D125" s="45"/>
      <c r="E125" s="45"/>
      <c r="F125" s="45"/>
      <c r="G125" s="45"/>
      <c r="H125" s="45"/>
      <c r="I125" s="45"/>
      <c r="J125" s="45"/>
      <c r="K125" s="45"/>
      <c r="L125" s="32"/>
    </row>
    <row r="129" spans="2:63" s="1" customFormat="1" ht="6.95" customHeight="1">
      <c r="B129" s="46"/>
      <c r="C129" s="47"/>
      <c r="D129" s="47"/>
      <c r="E129" s="47"/>
      <c r="F129" s="47"/>
      <c r="G129" s="47"/>
      <c r="H129" s="47"/>
      <c r="I129" s="47"/>
      <c r="J129" s="47"/>
      <c r="K129" s="47"/>
      <c r="L129" s="32"/>
    </row>
    <row r="130" spans="2:63" s="1" customFormat="1" ht="24.95" customHeight="1">
      <c r="B130" s="32"/>
      <c r="C130" s="21" t="s">
        <v>146</v>
      </c>
      <c r="L130" s="32"/>
    </row>
    <row r="131" spans="2:63" s="1" customFormat="1" ht="6.95" customHeight="1">
      <c r="B131" s="32"/>
      <c r="L131" s="32"/>
    </row>
    <row r="132" spans="2:63" s="1" customFormat="1" ht="12" customHeight="1">
      <c r="B132" s="32"/>
      <c r="C132" s="27" t="s">
        <v>16</v>
      </c>
      <c r="L132" s="32"/>
    </row>
    <row r="133" spans="2:63" s="1" customFormat="1" ht="16.5" customHeight="1">
      <c r="B133" s="32"/>
      <c r="E133" s="234" t="str">
        <f>E7</f>
        <v>III/2444 a III/0105A Přezletice, průtah - III. etapa</v>
      </c>
      <c r="F133" s="235"/>
      <c r="G133" s="235"/>
      <c r="H133" s="235"/>
      <c r="L133" s="32"/>
    </row>
    <row r="134" spans="2:63" s="1" customFormat="1" ht="12" customHeight="1">
      <c r="B134" s="32"/>
      <c r="C134" s="27" t="s">
        <v>112</v>
      </c>
      <c r="L134" s="32"/>
    </row>
    <row r="135" spans="2:63" s="1" customFormat="1" ht="30" customHeight="1">
      <c r="B135" s="32"/>
      <c r="E135" s="196" t="str">
        <f>E9</f>
        <v>SO.101-III - SO.101-III - Komunikace a autobusové zálivy - III. etapa</v>
      </c>
      <c r="F135" s="236"/>
      <c r="G135" s="236"/>
      <c r="H135" s="236"/>
      <c r="L135" s="32"/>
    </row>
    <row r="136" spans="2:63" s="1" customFormat="1" ht="6.95" customHeight="1">
      <c r="B136" s="32"/>
      <c r="L136" s="32"/>
    </row>
    <row r="137" spans="2:63" s="1" customFormat="1" ht="12" customHeight="1">
      <c r="B137" s="32"/>
      <c r="C137" s="27" t="s">
        <v>20</v>
      </c>
      <c r="F137" s="25" t="str">
        <f>F12</f>
        <v xml:space="preserve"> </v>
      </c>
      <c r="I137" s="27" t="s">
        <v>22</v>
      </c>
      <c r="J137" s="52" t="str">
        <f>IF(J12="","",J12)</f>
        <v>10. 7. 2025</v>
      </c>
      <c r="L137" s="32"/>
    </row>
    <row r="138" spans="2:63" s="1" customFormat="1" ht="6.95" customHeight="1">
      <c r="B138" s="32"/>
      <c r="L138" s="32"/>
    </row>
    <row r="139" spans="2:63" s="1" customFormat="1" ht="15.2" customHeight="1">
      <c r="B139" s="32"/>
      <c r="C139" s="27" t="s">
        <v>24</v>
      </c>
      <c r="F139" s="25" t="str">
        <f>E15</f>
        <v>KSÚS středočeského kraje, Obec Přezletice</v>
      </c>
      <c r="I139" s="27" t="s">
        <v>30</v>
      </c>
      <c r="J139" s="30" t="str">
        <f>E21</f>
        <v>CR Project s.r.o.</v>
      </c>
      <c r="L139" s="32"/>
    </row>
    <row r="140" spans="2:63" s="1" customFormat="1" ht="15.2" customHeight="1">
      <c r="B140" s="32"/>
      <c r="C140" s="27" t="s">
        <v>28</v>
      </c>
      <c r="F140" s="25" t="str">
        <f>IF(E18="","",E18)</f>
        <v>Vyplň údaj</v>
      </c>
      <c r="I140" s="27" t="s">
        <v>35</v>
      </c>
      <c r="J140" s="30" t="str">
        <f>E24</f>
        <v>Josef Nentwich</v>
      </c>
      <c r="L140" s="32"/>
    </row>
    <row r="141" spans="2:63" s="1" customFormat="1" ht="10.35" customHeight="1">
      <c r="B141" s="32"/>
      <c r="L141" s="32"/>
    </row>
    <row r="142" spans="2:63" s="10" customFormat="1" ht="29.25" customHeight="1">
      <c r="B142" s="112"/>
      <c r="C142" s="113" t="s">
        <v>147</v>
      </c>
      <c r="D142" s="114" t="s">
        <v>65</v>
      </c>
      <c r="E142" s="114" t="s">
        <v>61</v>
      </c>
      <c r="F142" s="114" t="s">
        <v>62</v>
      </c>
      <c r="G142" s="114" t="s">
        <v>148</v>
      </c>
      <c r="H142" s="114" t="s">
        <v>149</v>
      </c>
      <c r="I142" s="114" t="s">
        <v>150</v>
      </c>
      <c r="J142" s="114" t="s">
        <v>116</v>
      </c>
      <c r="K142" s="115" t="s">
        <v>151</v>
      </c>
      <c r="L142" s="112"/>
      <c r="M142" s="59" t="s">
        <v>1</v>
      </c>
      <c r="N142" s="60" t="s">
        <v>44</v>
      </c>
      <c r="O142" s="60" t="s">
        <v>152</v>
      </c>
      <c r="P142" s="60" t="s">
        <v>153</v>
      </c>
      <c r="Q142" s="60" t="s">
        <v>154</v>
      </c>
      <c r="R142" s="60" t="s">
        <v>155</v>
      </c>
      <c r="S142" s="60" t="s">
        <v>156</v>
      </c>
      <c r="T142" s="61" t="s">
        <v>157</v>
      </c>
    </row>
    <row r="143" spans="2:63" s="1" customFormat="1" ht="22.9" customHeight="1">
      <c r="B143" s="32"/>
      <c r="C143" s="64" t="s">
        <v>158</v>
      </c>
      <c r="J143" s="116">
        <f>BK143</f>
        <v>0</v>
      </c>
      <c r="L143" s="32"/>
      <c r="M143" s="62"/>
      <c r="N143" s="53"/>
      <c r="O143" s="53"/>
      <c r="P143" s="117">
        <f>P144</f>
        <v>0</v>
      </c>
      <c r="Q143" s="53"/>
      <c r="R143" s="117">
        <f>R144</f>
        <v>730.12342177000016</v>
      </c>
      <c r="S143" s="53"/>
      <c r="T143" s="118">
        <f>T144</f>
        <v>1887.5654999999999</v>
      </c>
      <c r="AT143" s="17" t="s">
        <v>79</v>
      </c>
      <c r="AU143" s="17" t="s">
        <v>118</v>
      </c>
      <c r="BK143" s="119">
        <f>BK144</f>
        <v>0</v>
      </c>
    </row>
    <row r="144" spans="2:63" s="11" customFormat="1" ht="25.9" customHeight="1">
      <c r="B144" s="120"/>
      <c r="D144" s="121" t="s">
        <v>79</v>
      </c>
      <c r="E144" s="122" t="s">
        <v>159</v>
      </c>
      <c r="F144" s="122" t="s">
        <v>160</v>
      </c>
      <c r="I144" s="123"/>
      <c r="J144" s="124">
        <f>BK144</f>
        <v>0</v>
      </c>
      <c r="L144" s="120"/>
      <c r="M144" s="125"/>
      <c r="P144" s="126">
        <f>P145+P203+P215+P288+P345</f>
        <v>0</v>
      </c>
      <c r="R144" s="126">
        <f>R145+R203+R215+R288+R345</f>
        <v>730.12342177000016</v>
      </c>
      <c r="T144" s="127">
        <f>T145+T203+T215+T288+T345</f>
        <v>1887.5654999999999</v>
      </c>
      <c r="AR144" s="121" t="s">
        <v>88</v>
      </c>
      <c r="AT144" s="128" t="s">
        <v>79</v>
      </c>
      <c r="AU144" s="128" t="s">
        <v>80</v>
      </c>
      <c r="AY144" s="121" t="s">
        <v>161</v>
      </c>
      <c r="BK144" s="129">
        <f>BK145+BK203+BK215+BK288+BK345</f>
        <v>0</v>
      </c>
    </row>
    <row r="145" spans="2:65" s="11" customFormat="1" ht="22.9" customHeight="1">
      <c r="B145" s="120"/>
      <c r="D145" s="121" t="s">
        <v>79</v>
      </c>
      <c r="E145" s="130" t="s">
        <v>88</v>
      </c>
      <c r="F145" s="130" t="s">
        <v>162</v>
      </c>
      <c r="I145" s="123"/>
      <c r="J145" s="131">
        <f>BK145</f>
        <v>0</v>
      </c>
      <c r="L145" s="120"/>
      <c r="M145" s="125"/>
      <c r="P145" s="126">
        <f>P146+P164+P183</f>
        <v>0</v>
      </c>
      <c r="R145" s="126">
        <f>R146+R164+R183</f>
        <v>41.910269999999997</v>
      </c>
      <c r="T145" s="127">
        <f>T146+T164+T183</f>
        <v>0</v>
      </c>
      <c r="AR145" s="121" t="s">
        <v>88</v>
      </c>
      <c r="AT145" s="128" t="s">
        <v>79</v>
      </c>
      <c r="AU145" s="128" t="s">
        <v>88</v>
      </c>
      <c r="AY145" s="121" t="s">
        <v>161</v>
      </c>
      <c r="BK145" s="129">
        <f>BK146+BK164+BK183</f>
        <v>0</v>
      </c>
    </row>
    <row r="146" spans="2:65" s="11" customFormat="1" ht="20.85" customHeight="1">
      <c r="B146" s="120"/>
      <c r="D146" s="121" t="s">
        <v>79</v>
      </c>
      <c r="E146" s="130" t="s">
        <v>163</v>
      </c>
      <c r="F146" s="130" t="s">
        <v>164</v>
      </c>
      <c r="I146" s="123"/>
      <c r="J146" s="131">
        <f>BK146</f>
        <v>0</v>
      </c>
      <c r="L146" s="120"/>
      <c r="M146" s="125"/>
      <c r="P146" s="126">
        <f>SUM(P147:P163)</f>
        <v>0</v>
      </c>
      <c r="R146" s="126">
        <f>SUM(R147:R163)</f>
        <v>0</v>
      </c>
      <c r="T146" s="127">
        <f>SUM(T147:T163)</f>
        <v>0</v>
      </c>
      <c r="AR146" s="121" t="s">
        <v>88</v>
      </c>
      <c r="AT146" s="128" t="s">
        <v>79</v>
      </c>
      <c r="AU146" s="128" t="s">
        <v>90</v>
      </c>
      <c r="AY146" s="121" t="s">
        <v>161</v>
      </c>
      <c r="BK146" s="129">
        <f>SUM(BK147:BK163)</f>
        <v>0</v>
      </c>
    </row>
    <row r="147" spans="2:65" s="1" customFormat="1" ht="24.2" customHeight="1">
      <c r="B147" s="32"/>
      <c r="C147" s="132" t="s">
        <v>88</v>
      </c>
      <c r="D147" s="132" t="s">
        <v>165</v>
      </c>
      <c r="E147" s="133" t="s">
        <v>166</v>
      </c>
      <c r="F147" s="134" t="s">
        <v>167</v>
      </c>
      <c r="G147" s="135" t="s">
        <v>168</v>
      </c>
      <c r="H147" s="136">
        <v>1987.3209999999999</v>
      </c>
      <c r="I147" s="137"/>
      <c r="J147" s="138">
        <f>ROUND(I147*H147,2)</f>
        <v>0</v>
      </c>
      <c r="K147" s="134" t="s">
        <v>1</v>
      </c>
      <c r="L147" s="32"/>
      <c r="M147" s="139" t="s">
        <v>1</v>
      </c>
      <c r="N147" s="140" t="s">
        <v>45</v>
      </c>
      <c r="P147" s="141">
        <f>O147*H147</f>
        <v>0</v>
      </c>
      <c r="Q147" s="141">
        <v>0</v>
      </c>
      <c r="R147" s="141">
        <f>Q147*H147</f>
        <v>0</v>
      </c>
      <c r="S147" s="141">
        <v>0</v>
      </c>
      <c r="T147" s="142">
        <f>S147*H147</f>
        <v>0</v>
      </c>
      <c r="AR147" s="143" t="s">
        <v>169</v>
      </c>
      <c r="AT147" s="143" t="s">
        <v>165</v>
      </c>
      <c r="AU147" s="143" t="s">
        <v>170</v>
      </c>
      <c r="AY147" s="17" t="s">
        <v>161</v>
      </c>
      <c r="BE147" s="144">
        <f>IF(N147="základní",J147,0)</f>
        <v>0</v>
      </c>
      <c r="BF147" s="144">
        <f>IF(N147="snížená",J147,0)</f>
        <v>0</v>
      </c>
      <c r="BG147" s="144">
        <f>IF(N147="zákl. přenesená",J147,0)</f>
        <v>0</v>
      </c>
      <c r="BH147" s="144">
        <f>IF(N147="sníž. přenesená",J147,0)</f>
        <v>0</v>
      </c>
      <c r="BI147" s="144">
        <f>IF(N147="nulová",J147,0)</f>
        <v>0</v>
      </c>
      <c r="BJ147" s="17" t="s">
        <v>88</v>
      </c>
      <c r="BK147" s="144">
        <f>ROUND(I147*H147,2)</f>
        <v>0</v>
      </c>
      <c r="BL147" s="17" t="s">
        <v>169</v>
      </c>
      <c r="BM147" s="143" t="s">
        <v>171</v>
      </c>
    </row>
    <row r="148" spans="2:65" s="12" customFormat="1" ht="11.25">
      <c r="B148" s="145"/>
      <c r="D148" s="146" t="s">
        <v>172</v>
      </c>
      <c r="E148" s="147" t="s">
        <v>1</v>
      </c>
      <c r="F148" s="148" t="s">
        <v>173</v>
      </c>
      <c r="H148" s="147" t="s">
        <v>1</v>
      </c>
      <c r="I148" s="149"/>
      <c r="L148" s="145"/>
      <c r="M148" s="150"/>
      <c r="T148" s="151"/>
      <c r="AT148" s="147" t="s">
        <v>172</v>
      </c>
      <c r="AU148" s="147" t="s">
        <v>170</v>
      </c>
      <c r="AV148" s="12" t="s">
        <v>88</v>
      </c>
      <c r="AW148" s="12" t="s">
        <v>34</v>
      </c>
      <c r="AX148" s="12" t="s">
        <v>80</v>
      </c>
      <c r="AY148" s="147" t="s">
        <v>161</v>
      </c>
    </row>
    <row r="149" spans="2:65" s="13" customFormat="1" ht="11.25">
      <c r="B149" s="152"/>
      <c r="D149" s="146" t="s">
        <v>172</v>
      </c>
      <c r="E149" s="153" t="s">
        <v>1</v>
      </c>
      <c r="F149" s="154" t="s">
        <v>174</v>
      </c>
      <c r="H149" s="155">
        <v>1709.3710000000001</v>
      </c>
      <c r="I149" s="156"/>
      <c r="L149" s="152"/>
      <c r="M149" s="157"/>
      <c r="T149" s="158"/>
      <c r="AT149" s="153" t="s">
        <v>172</v>
      </c>
      <c r="AU149" s="153" t="s">
        <v>170</v>
      </c>
      <c r="AV149" s="13" t="s">
        <v>90</v>
      </c>
      <c r="AW149" s="13" t="s">
        <v>34</v>
      </c>
      <c r="AX149" s="13" t="s">
        <v>80</v>
      </c>
      <c r="AY149" s="153" t="s">
        <v>161</v>
      </c>
    </row>
    <row r="150" spans="2:65" s="13" customFormat="1" ht="11.25">
      <c r="B150" s="152"/>
      <c r="D150" s="146" t="s">
        <v>172</v>
      </c>
      <c r="E150" s="153" t="s">
        <v>1</v>
      </c>
      <c r="F150" s="154" t="s">
        <v>175</v>
      </c>
      <c r="H150" s="155">
        <v>22.95</v>
      </c>
      <c r="I150" s="156"/>
      <c r="L150" s="152"/>
      <c r="M150" s="157"/>
      <c r="T150" s="158"/>
      <c r="AT150" s="153" t="s">
        <v>172</v>
      </c>
      <c r="AU150" s="153" t="s">
        <v>170</v>
      </c>
      <c r="AV150" s="13" t="s">
        <v>90</v>
      </c>
      <c r="AW150" s="13" t="s">
        <v>34</v>
      </c>
      <c r="AX150" s="13" t="s">
        <v>80</v>
      </c>
      <c r="AY150" s="153" t="s">
        <v>161</v>
      </c>
    </row>
    <row r="151" spans="2:65" s="13" customFormat="1" ht="11.25">
      <c r="B151" s="152"/>
      <c r="D151" s="146" t="s">
        <v>172</v>
      </c>
      <c r="E151" s="153" t="s">
        <v>1</v>
      </c>
      <c r="F151" s="154" t="s">
        <v>176</v>
      </c>
      <c r="H151" s="155">
        <v>255</v>
      </c>
      <c r="I151" s="156"/>
      <c r="L151" s="152"/>
      <c r="M151" s="157"/>
      <c r="T151" s="158"/>
      <c r="AT151" s="153" t="s">
        <v>172</v>
      </c>
      <c r="AU151" s="153" t="s">
        <v>170</v>
      </c>
      <c r="AV151" s="13" t="s">
        <v>90</v>
      </c>
      <c r="AW151" s="13" t="s">
        <v>34</v>
      </c>
      <c r="AX151" s="13" t="s">
        <v>80</v>
      </c>
      <c r="AY151" s="153" t="s">
        <v>161</v>
      </c>
    </row>
    <row r="152" spans="2:65" s="14" customFormat="1" ht="11.25">
      <c r="B152" s="159"/>
      <c r="D152" s="146" t="s">
        <v>172</v>
      </c>
      <c r="E152" s="160" t="s">
        <v>1</v>
      </c>
      <c r="F152" s="161" t="s">
        <v>177</v>
      </c>
      <c r="H152" s="162">
        <v>1987.3209999999999</v>
      </c>
      <c r="I152" s="163"/>
      <c r="L152" s="159"/>
      <c r="M152" s="164"/>
      <c r="T152" s="165"/>
      <c r="AT152" s="160" t="s">
        <v>172</v>
      </c>
      <c r="AU152" s="160" t="s">
        <v>170</v>
      </c>
      <c r="AV152" s="14" t="s">
        <v>169</v>
      </c>
      <c r="AW152" s="14" t="s">
        <v>34</v>
      </c>
      <c r="AX152" s="14" t="s">
        <v>88</v>
      </c>
      <c r="AY152" s="160" t="s">
        <v>161</v>
      </c>
    </row>
    <row r="153" spans="2:65" s="1" customFormat="1" ht="16.5" customHeight="1">
      <c r="B153" s="32"/>
      <c r="C153" s="132" t="s">
        <v>90</v>
      </c>
      <c r="D153" s="132" t="s">
        <v>165</v>
      </c>
      <c r="E153" s="133" t="s">
        <v>178</v>
      </c>
      <c r="F153" s="134" t="s">
        <v>179</v>
      </c>
      <c r="G153" s="135" t="s">
        <v>168</v>
      </c>
      <c r="H153" s="136">
        <v>1987.3209999999999</v>
      </c>
      <c r="I153" s="137"/>
      <c r="J153" s="138">
        <f>ROUND(I153*H153,2)</f>
        <v>0</v>
      </c>
      <c r="K153" s="134" t="s">
        <v>180</v>
      </c>
      <c r="L153" s="32"/>
      <c r="M153" s="139" t="s">
        <v>1</v>
      </c>
      <c r="N153" s="140" t="s">
        <v>45</v>
      </c>
      <c r="P153" s="141">
        <f>O153*H153</f>
        <v>0</v>
      </c>
      <c r="Q153" s="141">
        <v>0</v>
      </c>
      <c r="R153" s="141">
        <f>Q153*H153</f>
        <v>0</v>
      </c>
      <c r="S153" s="141">
        <v>0</v>
      </c>
      <c r="T153" s="142">
        <f>S153*H153</f>
        <v>0</v>
      </c>
      <c r="AR153" s="143" t="s">
        <v>169</v>
      </c>
      <c r="AT153" s="143" t="s">
        <v>165</v>
      </c>
      <c r="AU153" s="143" t="s">
        <v>170</v>
      </c>
      <c r="AY153" s="17" t="s">
        <v>161</v>
      </c>
      <c r="BE153" s="144">
        <f>IF(N153="základní",J153,0)</f>
        <v>0</v>
      </c>
      <c r="BF153" s="144">
        <f>IF(N153="snížená",J153,0)</f>
        <v>0</v>
      </c>
      <c r="BG153" s="144">
        <f>IF(N153="zákl. přenesená",J153,0)</f>
        <v>0</v>
      </c>
      <c r="BH153" s="144">
        <f>IF(N153="sníž. přenesená",J153,0)</f>
        <v>0</v>
      </c>
      <c r="BI153" s="144">
        <f>IF(N153="nulová",J153,0)</f>
        <v>0</v>
      </c>
      <c r="BJ153" s="17" t="s">
        <v>88</v>
      </c>
      <c r="BK153" s="144">
        <f>ROUND(I153*H153,2)</f>
        <v>0</v>
      </c>
      <c r="BL153" s="17" t="s">
        <v>169</v>
      </c>
      <c r="BM153" s="143" t="s">
        <v>181</v>
      </c>
    </row>
    <row r="154" spans="2:65" s="13" customFormat="1" ht="22.5">
      <c r="B154" s="152"/>
      <c r="D154" s="146" t="s">
        <v>172</v>
      </c>
      <c r="E154" s="153" t="s">
        <v>1</v>
      </c>
      <c r="F154" s="154" t="s">
        <v>182</v>
      </c>
      <c r="H154" s="155">
        <v>1987.3209999999999</v>
      </c>
      <c r="I154" s="156"/>
      <c r="L154" s="152"/>
      <c r="M154" s="157"/>
      <c r="T154" s="158"/>
      <c r="AT154" s="153" t="s">
        <v>172</v>
      </c>
      <c r="AU154" s="153" t="s">
        <v>170</v>
      </c>
      <c r="AV154" s="13" t="s">
        <v>90</v>
      </c>
      <c r="AW154" s="13" t="s">
        <v>34</v>
      </c>
      <c r="AX154" s="13" t="s">
        <v>88</v>
      </c>
      <c r="AY154" s="153" t="s">
        <v>161</v>
      </c>
    </row>
    <row r="155" spans="2:65" s="1" customFormat="1" ht="24.2" customHeight="1">
      <c r="B155" s="32"/>
      <c r="C155" s="132" t="s">
        <v>170</v>
      </c>
      <c r="D155" s="132" t="s">
        <v>165</v>
      </c>
      <c r="E155" s="133" t="s">
        <v>183</v>
      </c>
      <c r="F155" s="134" t="s">
        <v>184</v>
      </c>
      <c r="G155" s="135" t="s">
        <v>185</v>
      </c>
      <c r="H155" s="136">
        <v>3477.8119999999999</v>
      </c>
      <c r="I155" s="137"/>
      <c r="J155" s="138">
        <f>ROUND(I155*H155,2)</f>
        <v>0</v>
      </c>
      <c r="K155" s="134" t="s">
        <v>1</v>
      </c>
      <c r="L155" s="32"/>
      <c r="M155" s="139" t="s">
        <v>1</v>
      </c>
      <c r="N155" s="140" t="s">
        <v>45</v>
      </c>
      <c r="P155" s="141">
        <f>O155*H155</f>
        <v>0</v>
      </c>
      <c r="Q155" s="141">
        <v>0</v>
      </c>
      <c r="R155" s="141">
        <f>Q155*H155</f>
        <v>0</v>
      </c>
      <c r="S155" s="141">
        <v>0</v>
      </c>
      <c r="T155" s="142">
        <f>S155*H155</f>
        <v>0</v>
      </c>
      <c r="AR155" s="143" t="s">
        <v>169</v>
      </c>
      <c r="AT155" s="143" t="s">
        <v>165</v>
      </c>
      <c r="AU155" s="143" t="s">
        <v>170</v>
      </c>
      <c r="AY155" s="17" t="s">
        <v>161</v>
      </c>
      <c r="BE155" s="144">
        <f>IF(N155="základní",J155,0)</f>
        <v>0</v>
      </c>
      <c r="BF155" s="144">
        <f>IF(N155="snížená",J155,0)</f>
        <v>0</v>
      </c>
      <c r="BG155" s="144">
        <f>IF(N155="zákl. přenesená",J155,0)</f>
        <v>0</v>
      </c>
      <c r="BH155" s="144">
        <f>IF(N155="sníž. přenesená",J155,0)</f>
        <v>0</v>
      </c>
      <c r="BI155" s="144">
        <f>IF(N155="nulová",J155,0)</f>
        <v>0</v>
      </c>
      <c r="BJ155" s="17" t="s">
        <v>88</v>
      </c>
      <c r="BK155" s="144">
        <f>ROUND(I155*H155,2)</f>
        <v>0</v>
      </c>
      <c r="BL155" s="17" t="s">
        <v>169</v>
      </c>
      <c r="BM155" s="143" t="s">
        <v>186</v>
      </c>
    </row>
    <row r="156" spans="2:65" s="13" customFormat="1" ht="22.5">
      <c r="B156" s="152"/>
      <c r="D156" s="146" t="s">
        <v>172</v>
      </c>
      <c r="E156" s="153" t="s">
        <v>1</v>
      </c>
      <c r="F156" s="154" t="s">
        <v>187</v>
      </c>
      <c r="H156" s="155">
        <v>3477.8119999999999</v>
      </c>
      <c r="I156" s="156"/>
      <c r="L156" s="152"/>
      <c r="M156" s="157"/>
      <c r="T156" s="158"/>
      <c r="AT156" s="153" t="s">
        <v>172</v>
      </c>
      <c r="AU156" s="153" t="s">
        <v>170</v>
      </c>
      <c r="AV156" s="13" t="s">
        <v>90</v>
      </c>
      <c r="AW156" s="13" t="s">
        <v>34</v>
      </c>
      <c r="AX156" s="13" t="s">
        <v>88</v>
      </c>
      <c r="AY156" s="153" t="s">
        <v>161</v>
      </c>
    </row>
    <row r="157" spans="2:65" s="1" customFormat="1" ht="24.2" customHeight="1">
      <c r="B157" s="32"/>
      <c r="C157" s="132" t="s">
        <v>169</v>
      </c>
      <c r="D157" s="132" t="s">
        <v>165</v>
      </c>
      <c r="E157" s="133" t="s">
        <v>188</v>
      </c>
      <c r="F157" s="134" t="s">
        <v>189</v>
      </c>
      <c r="G157" s="135" t="s">
        <v>190</v>
      </c>
      <c r="H157" s="136">
        <v>3646.2</v>
      </c>
      <c r="I157" s="137"/>
      <c r="J157" s="138">
        <f>ROUND(I157*H157,2)</f>
        <v>0</v>
      </c>
      <c r="K157" s="134" t="s">
        <v>180</v>
      </c>
      <c r="L157" s="32"/>
      <c r="M157" s="139" t="s">
        <v>1</v>
      </c>
      <c r="N157" s="140" t="s">
        <v>45</v>
      </c>
      <c r="P157" s="141">
        <f>O157*H157</f>
        <v>0</v>
      </c>
      <c r="Q157" s="141">
        <v>0</v>
      </c>
      <c r="R157" s="141">
        <f>Q157*H157</f>
        <v>0</v>
      </c>
      <c r="S157" s="141">
        <v>0</v>
      </c>
      <c r="T157" s="142">
        <f>S157*H157</f>
        <v>0</v>
      </c>
      <c r="AR157" s="143" t="s">
        <v>169</v>
      </c>
      <c r="AT157" s="143" t="s">
        <v>165</v>
      </c>
      <c r="AU157" s="143" t="s">
        <v>170</v>
      </c>
      <c r="AY157" s="17" t="s">
        <v>161</v>
      </c>
      <c r="BE157" s="144">
        <f>IF(N157="základní",J157,0)</f>
        <v>0</v>
      </c>
      <c r="BF157" s="144">
        <f>IF(N157="snížená",J157,0)</f>
        <v>0</v>
      </c>
      <c r="BG157" s="144">
        <f>IF(N157="zákl. přenesená",J157,0)</f>
        <v>0</v>
      </c>
      <c r="BH157" s="144">
        <f>IF(N157="sníž. přenesená",J157,0)</f>
        <v>0</v>
      </c>
      <c r="BI157" s="144">
        <f>IF(N157="nulová",J157,0)</f>
        <v>0</v>
      </c>
      <c r="BJ157" s="17" t="s">
        <v>88</v>
      </c>
      <c r="BK157" s="144">
        <f>ROUND(I157*H157,2)</f>
        <v>0</v>
      </c>
      <c r="BL157" s="17" t="s">
        <v>169</v>
      </c>
      <c r="BM157" s="143" t="s">
        <v>191</v>
      </c>
    </row>
    <row r="158" spans="2:65" s="12" customFormat="1" ht="11.25">
      <c r="B158" s="145"/>
      <c r="D158" s="146" t="s">
        <v>172</v>
      </c>
      <c r="E158" s="147" t="s">
        <v>1</v>
      </c>
      <c r="F158" s="148" t="s">
        <v>192</v>
      </c>
      <c r="H158" s="147" t="s">
        <v>1</v>
      </c>
      <c r="I158" s="149"/>
      <c r="L158" s="145"/>
      <c r="M158" s="150"/>
      <c r="T158" s="151"/>
      <c r="AT158" s="147" t="s">
        <v>172</v>
      </c>
      <c r="AU158" s="147" t="s">
        <v>170</v>
      </c>
      <c r="AV158" s="12" t="s">
        <v>88</v>
      </c>
      <c r="AW158" s="12" t="s">
        <v>34</v>
      </c>
      <c r="AX158" s="12" t="s">
        <v>80</v>
      </c>
      <c r="AY158" s="147" t="s">
        <v>161</v>
      </c>
    </row>
    <row r="159" spans="2:65" s="13" customFormat="1" ht="11.25">
      <c r="B159" s="152"/>
      <c r="D159" s="146" t="s">
        <v>172</v>
      </c>
      <c r="E159" s="153" t="s">
        <v>1</v>
      </c>
      <c r="F159" s="154" t="s">
        <v>193</v>
      </c>
      <c r="H159" s="155">
        <v>3366.54</v>
      </c>
      <c r="I159" s="156"/>
      <c r="L159" s="152"/>
      <c r="M159" s="157"/>
      <c r="T159" s="158"/>
      <c r="AT159" s="153" t="s">
        <v>172</v>
      </c>
      <c r="AU159" s="153" t="s">
        <v>170</v>
      </c>
      <c r="AV159" s="13" t="s">
        <v>90</v>
      </c>
      <c r="AW159" s="13" t="s">
        <v>34</v>
      </c>
      <c r="AX159" s="13" t="s">
        <v>80</v>
      </c>
      <c r="AY159" s="153" t="s">
        <v>161</v>
      </c>
    </row>
    <row r="160" spans="2:65" s="13" customFormat="1" ht="11.25">
      <c r="B160" s="152"/>
      <c r="D160" s="146" t="s">
        <v>172</v>
      </c>
      <c r="E160" s="153" t="s">
        <v>1</v>
      </c>
      <c r="F160" s="154" t="s">
        <v>194</v>
      </c>
      <c r="H160" s="155">
        <v>107.38</v>
      </c>
      <c r="I160" s="156"/>
      <c r="L160" s="152"/>
      <c r="M160" s="157"/>
      <c r="T160" s="158"/>
      <c r="AT160" s="153" t="s">
        <v>172</v>
      </c>
      <c r="AU160" s="153" t="s">
        <v>170</v>
      </c>
      <c r="AV160" s="13" t="s">
        <v>90</v>
      </c>
      <c r="AW160" s="13" t="s">
        <v>34</v>
      </c>
      <c r="AX160" s="13" t="s">
        <v>80</v>
      </c>
      <c r="AY160" s="153" t="s">
        <v>161</v>
      </c>
    </row>
    <row r="161" spans="2:65" s="13" customFormat="1" ht="11.25">
      <c r="B161" s="152"/>
      <c r="D161" s="146" t="s">
        <v>172</v>
      </c>
      <c r="E161" s="153" t="s">
        <v>1</v>
      </c>
      <c r="F161" s="154" t="s">
        <v>195</v>
      </c>
      <c r="H161" s="155">
        <v>20.059999999999999</v>
      </c>
      <c r="I161" s="156"/>
      <c r="L161" s="152"/>
      <c r="M161" s="157"/>
      <c r="T161" s="158"/>
      <c r="AT161" s="153" t="s">
        <v>172</v>
      </c>
      <c r="AU161" s="153" t="s">
        <v>170</v>
      </c>
      <c r="AV161" s="13" t="s">
        <v>90</v>
      </c>
      <c r="AW161" s="13" t="s">
        <v>34</v>
      </c>
      <c r="AX161" s="13" t="s">
        <v>80</v>
      </c>
      <c r="AY161" s="153" t="s">
        <v>161</v>
      </c>
    </row>
    <row r="162" spans="2:65" s="13" customFormat="1" ht="11.25">
      <c r="B162" s="152"/>
      <c r="D162" s="146" t="s">
        <v>172</v>
      </c>
      <c r="E162" s="153" t="s">
        <v>1</v>
      </c>
      <c r="F162" s="154" t="s">
        <v>196</v>
      </c>
      <c r="H162" s="155">
        <v>152.22</v>
      </c>
      <c r="I162" s="156"/>
      <c r="L162" s="152"/>
      <c r="M162" s="157"/>
      <c r="T162" s="158"/>
      <c r="AT162" s="153" t="s">
        <v>172</v>
      </c>
      <c r="AU162" s="153" t="s">
        <v>170</v>
      </c>
      <c r="AV162" s="13" t="s">
        <v>90</v>
      </c>
      <c r="AW162" s="13" t="s">
        <v>34</v>
      </c>
      <c r="AX162" s="13" t="s">
        <v>80</v>
      </c>
      <c r="AY162" s="153" t="s">
        <v>161</v>
      </c>
    </row>
    <row r="163" spans="2:65" s="14" customFormat="1" ht="11.25">
      <c r="B163" s="159"/>
      <c r="D163" s="146" t="s">
        <v>172</v>
      </c>
      <c r="E163" s="160" t="s">
        <v>1</v>
      </c>
      <c r="F163" s="161" t="s">
        <v>177</v>
      </c>
      <c r="H163" s="162">
        <v>3646.2</v>
      </c>
      <c r="I163" s="163"/>
      <c r="L163" s="159"/>
      <c r="M163" s="164"/>
      <c r="T163" s="165"/>
      <c r="AT163" s="160" t="s">
        <v>172</v>
      </c>
      <c r="AU163" s="160" t="s">
        <v>170</v>
      </c>
      <c r="AV163" s="14" t="s">
        <v>169</v>
      </c>
      <c r="AW163" s="14" t="s">
        <v>34</v>
      </c>
      <c r="AX163" s="14" t="s">
        <v>88</v>
      </c>
      <c r="AY163" s="160" t="s">
        <v>161</v>
      </c>
    </row>
    <row r="164" spans="2:65" s="11" customFormat="1" ht="20.85" customHeight="1">
      <c r="B164" s="120"/>
      <c r="D164" s="121" t="s">
        <v>79</v>
      </c>
      <c r="E164" s="130" t="s">
        <v>197</v>
      </c>
      <c r="F164" s="130" t="s">
        <v>198</v>
      </c>
      <c r="I164" s="123"/>
      <c r="J164" s="131">
        <f>BK164</f>
        <v>0</v>
      </c>
      <c r="L164" s="120"/>
      <c r="M164" s="125"/>
      <c r="P164" s="126">
        <f>SUM(P165:P182)</f>
        <v>0</v>
      </c>
      <c r="R164" s="126">
        <f>SUM(R165:R182)</f>
        <v>0</v>
      </c>
      <c r="T164" s="127">
        <f>SUM(T165:T182)</f>
        <v>0</v>
      </c>
      <c r="AR164" s="121" t="s">
        <v>88</v>
      </c>
      <c r="AT164" s="128" t="s">
        <v>79</v>
      </c>
      <c r="AU164" s="128" t="s">
        <v>90</v>
      </c>
      <c r="AY164" s="121" t="s">
        <v>161</v>
      </c>
      <c r="BK164" s="129">
        <f>SUM(BK165:BK182)</f>
        <v>0</v>
      </c>
    </row>
    <row r="165" spans="2:65" s="1" customFormat="1" ht="37.9" customHeight="1">
      <c r="B165" s="32"/>
      <c r="C165" s="132" t="s">
        <v>199</v>
      </c>
      <c r="D165" s="132" t="s">
        <v>165</v>
      </c>
      <c r="E165" s="133" t="s">
        <v>200</v>
      </c>
      <c r="F165" s="134" t="s">
        <v>201</v>
      </c>
      <c r="G165" s="135" t="s">
        <v>168</v>
      </c>
      <c r="H165" s="136">
        <v>1709.3710000000001</v>
      </c>
      <c r="I165" s="137"/>
      <c r="J165" s="138">
        <f>ROUND(I165*H165,2)</f>
        <v>0</v>
      </c>
      <c r="K165" s="134" t="s">
        <v>180</v>
      </c>
      <c r="L165" s="32"/>
      <c r="M165" s="139" t="s">
        <v>1</v>
      </c>
      <c r="N165" s="140" t="s">
        <v>45</v>
      </c>
      <c r="P165" s="141">
        <f>O165*H165</f>
        <v>0</v>
      </c>
      <c r="Q165" s="141">
        <v>0</v>
      </c>
      <c r="R165" s="141">
        <f>Q165*H165</f>
        <v>0</v>
      </c>
      <c r="S165" s="141">
        <v>0</v>
      </c>
      <c r="T165" s="142">
        <f>S165*H165</f>
        <v>0</v>
      </c>
      <c r="AR165" s="143" t="s">
        <v>169</v>
      </c>
      <c r="AT165" s="143" t="s">
        <v>165</v>
      </c>
      <c r="AU165" s="143" t="s">
        <v>170</v>
      </c>
      <c r="AY165" s="17" t="s">
        <v>161</v>
      </c>
      <c r="BE165" s="144">
        <f>IF(N165="základní",J165,0)</f>
        <v>0</v>
      </c>
      <c r="BF165" s="144">
        <f>IF(N165="snížená",J165,0)</f>
        <v>0</v>
      </c>
      <c r="BG165" s="144">
        <f>IF(N165="zákl. přenesená",J165,0)</f>
        <v>0</v>
      </c>
      <c r="BH165" s="144">
        <f>IF(N165="sníž. přenesená",J165,0)</f>
        <v>0</v>
      </c>
      <c r="BI165" s="144">
        <f>IF(N165="nulová",J165,0)</f>
        <v>0</v>
      </c>
      <c r="BJ165" s="17" t="s">
        <v>88</v>
      </c>
      <c r="BK165" s="144">
        <f>ROUND(I165*H165,2)</f>
        <v>0</v>
      </c>
      <c r="BL165" s="17" t="s">
        <v>169</v>
      </c>
      <c r="BM165" s="143" t="s">
        <v>202</v>
      </c>
    </row>
    <row r="166" spans="2:65" s="12" customFormat="1" ht="11.25">
      <c r="B166" s="145"/>
      <c r="D166" s="146" t="s">
        <v>172</v>
      </c>
      <c r="E166" s="147" t="s">
        <v>1</v>
      </c>
      <c r="F166" s="148" t="s">
        <v>203</v>
      </c>
      <c r="H166" s="147" t="s">
        <v>1</v>
      </c>
      <c r="I166" s="149"/>
      <c r="L166" s="145"/>
      <c r="M166" s="150"/>
      <c r="T166" s="151"/>
      <c r="AT166" s="147" t="s">
        <v>172</v>
      </c>
      <c r="AU166" s="147" t="s">
        <v>170</v>
      </c>
      <c r="AV166" s="12" t="s">
        <v>88</v>
      </c>
      <c r="AW166" s="12" t="s">
        <v>34</v>
      </c>
      <c r="AX166" s="12" t="s">
        <v>80</v>
      </c>
      <c r="AY166" s="147" t="s">
        <v>161</v>
      </c>
    </row>
    <row r="167" spans="2:65" s="13" customFormat="1" ht="11.25">
      <c r="B167" s="152"/>
      <c r="D167" s="146" t="s">
        <v>172</v>
      </c>
      <c r="E167" s="153" t="s">
        <v>1</v>
      </c>
      <c r="F167" s="154" t="s">
        <v>204</v>
      </c>
      <c r="H167" s="155">
        <v>158.34200000000001</v>
      </c>
      <c r="I167" s="156"/>
      <c r="L167" s="152"/>
      <c r="M167" s="157"/>
      <c r="T167" s="158"/>
      <c r="AT167" s="153" t="s">
        <v>172</v>
      </c>
      <c r="AU167" s="153" t="s">
        <v>170</v>
      </c>
      <c r="AV167" s="13" t="s">
        <v>90</v>
      </c>
      <c r="AW167" s="13" t="s">
        <v>34</v>
      </c>
      <c r="AX167" s="13" t="s">
        <v>80</v>
      </c>
      <c r="AY167" s="153" t="s">
        <v>161</v>
      </c>
    </row>
    <row r="168" spans="2:65" s="13" customFormat="1" ht="11.25">
      <c r="B168" s="152"/>
      <c r="D168" s="146" t="s">
        <v>172</v>
      </c>
      <c r="E168" s="153" t="s">
        <v>1</v>
      </c>
      <c r="F168" s="154" t="s">
        <v>205</v>
      </c>
      <c r="H168" s="155">
        <v>22.222000000000001</v>
      </c>
      <c r="I168" s="156"/>
      <c r="L168" s="152"/>
      <c r="M168" s="157"/>
      <c r="T168" s="158"/>
      <c r="AT168" s="153" t="s">
        <v>172</v>
      </c>
      <c r="AU168" s="153" t="s">
        <v>170</v>
      </c>
      <c r="AV168" s="13" t="s">
        <v>90</v>
      </c>
      <c r="AW168" s="13" t="s">
        <v>34</v>
      </c>
      <c r="AX168" s="13" t="s">
        <v>80</v>
      </c>
      <c r="AY168" s="153" t="s">
        <v>161</v>
      </c>
    </row>
    <row r="169" spans="2:65" s="13" customFormat="1" ht="11.25">
      <c r="B169" s="152"/>
      <c r="D169" s="146" t="s">
        <v>172</v>
      </c>
      <c r="E169" s="153" t="s">
        <v>1</v>
      </c>
      <c r="F169" s="154" t="s">
        <v>206</v>
      </c>
      <c r="H169" s="155">
        <v>2.0760000000000001</v>
      </c>
      <c r="I169" s="156"/>
      <c r="L169" s="152"/>
      <c r="M169" s="157"/>
      <c r="T169" s="158"/>
      <c r="AT169" s="153" t="s">
        <v>172</v>
      </c>
      <c r="AU169" s="153" t="s">
        <v>170</v>
      </c>
      <c r="AV169" s="13" t="s">
        <v>90</v>
      </c>
      <c r="AW169" s="13" t="s">
        <v>34</v>
      </c>
      <c r="AX169" s="13" t="s">
        <v>80</v>
      </c>
      <c r="AY169" s="153" t="s">
        <v>161</v>
      </c>
    </row>
    <row r="170" spans="2:65" s="13" customFormat="1" ht="11.25">
      <c r="B170" s="152"/>
      <c r="D170" s="146" t="s">
        <v>172</v>
      </c>
      <c r="E170" s="153" t="s">
        <v>1</v>
      </c>
      <c r="F170" s="154" t="s">
        <v>207</v>
      </c>
      <c r="H170" s="155">
        <v>6.7729999999999997</v>
      </c>
      <c r="I170" s="156"/>
      <c r="L170" s="152"/>
      <c r="M170" s="157"/>
      <c r="T170" s="158"/>
      <c r="AT170" s="153" t="s">
        <v>172</v>
      </c>
      <c r="AU170" s="153" t="s">
        <v>170</v>
      </c>
      <c r="AV170" s="13" t="s">
        <v>90</v>
      </c>
      <c r="AW170" s="13" t="s">
        <v>34</v>
      </c>
      <c r="AX170" s="13" t="s">
        <v>80</v>
      </c>
      <c r="AY170" s="153" t="s">
        <v>161</v>
      </c>
    </row>
    <row r="171" spans="2:65" s="15" customFormat="1" ht="11.25">
      <c r="B171" s="166"/>
      <c r="D171" s="146" t="s">
        <v>172</v>
      </c>
      <c r="E171" s="167" t="s">
        <v>1</v>
      </c>
      <c r="F171" s="168" t="s">
        <v>208</v>
      </c>
      <c r="H171" s="169">
        <v>189.41300000000001</v>
      </c>
      <c r="I171" s="170"/>
      <c r="L171" s="166"/>
      <c r="M171" s="171"/>
      <c r="T171" s="172"/>
      <c r="AT171" s="167" t="s">
        <v>172</v>
      </c>
      <c r="AU171" s="167" t="s">
        <v>170</v>
      </c>
      <c r="AV171" s="15" t="s">
        <v>170</v>
      </c>
      <c r="AW171" s="15" t="s">
        <v>34</v>
      </c>
      <c r="AX171" s="15" t="s">
        <v>80</v>
      </c>
      <c r="AY171" s="167" t="s">
        <v>161</v>
      </c>
    </row>
    <row r="172" spans="2:65" s="12" customFormat="1" ht="11.25">
      <c r="B172" s="145"/>
      <c r="D172" s="146" t="s">
        <v>172</v>
      </c>
      <c r="E172" s="147" t="s">
        <v>1</v>
      </c>
      <c r="F172" s="148" t="s">
        <v>209</v>
      </c>
      <c r="H172" s="147" t="s">
        <v>1</v>
      </c>
      <c r="I172" s="149"/>
      <c r="L172" s="145"/>
      <c r="M172" s="150"/>
      <c r="T172" s="151"/>
      <c r="AT172" s="147" t="s">
        <v>172</v>
      </c>
      <c r="AU172" s="147" t="s">
        <v>170</v>
      </c>
      <c r="AV172" s="12" t="s">
        <v>88</v>
      </c>
      <c r="AW172" s="12" t="s">
        <v>34</v>
      </c>
      <c r="AX172" s="12" t="s">
        <v>80</v>
      </c>
      <c r="AY172" s="147" t="s">
        <v>161</v>
      </c>
    </row>
    <row r="173" spans="2:65" s="13" customFormat="1" ht="11.25">
      <c r="B173" s="152"/>
      <c r="D173" s="146" t="s">
        <v>172</v>
      </c>
      <c r="E173" s="153" t="s">
        <v>1</v>
      </c>
      <c r="F173" s="154" t="s">
        <v>210</v>
      </c>
      <c r="H173" s="155">
        <v>45.665999999999997</v>
      </c>
      <c r="I173" s="156"/>
      <c r="L173" s="152"/>
      <c r="M173" s="157"/>
      <c r="T173" s="158"/>
      <c r="AT173" s="153" t="s">
        <v>172</v>
      </c>
      <c r="AU173" s="153" t="s">
        <v>170</v>
      </c>
      <c r="AV173" s="13" t="s">
        <v>90</v>
      </c>
      <c r="AW173" s="13" t="s">
        <v>34</v>
      </c>
      <c r="AX173" s="13" t="s">
        <v>80</v>
      </c>
      <c r="AY173" s="153" t="s">
        <v>161</v>
      </c>
    </row>
    <row r="174" spans="2:65" s="13" customFormat="1" ht="11.25">
      <c r="B174" s="152"/>
      <c r="D174" s="146" t="s">
        <v>172</v>
      </c>
      <c r="E174" s="153" t="s">
        <v>1</v>
      </c>
      <c r="F174" s="154" t="s">
        <v>211</v>
      </c>
      <c r="H174" s="155">
        <v>1346.616</v>
      </c>
      <c r="I174" s="156"/>
      <c r="L174" s="152"/>
      <c r="M174" s="157"/>
      <c r="T174" s="158"/>
      <c r="AT174" s="153" t="s">
        <v>172</v>
      </c>
      <c r="AU174" s="153" t="s">
        <v>170</v>
      </c>
      <c r="AV174" s="13" t="s">
        <v>90</v>
      </c>
      <c r="AW174" s="13" t="s">
        <v>34</v>
      </c>
      <c r="AX174" s="13" t="s">
        <v>80</v>
      </c>
      <c r="AY174" s="153" t="s">
        <v>161</v>
      </c>
    </row>
    <row r="175" spans="2:65" s="13" customFormat="1" ht="11.25">
      <c r="B175" s="152"/>
      <c r="D175" s="146" t="s">
        <v>172</v>
      </c>
      <c r="E175" s="153" t="s">
        <v>1</v>
      </c>
      <c r="F175" s="154" t="s">
        <v>212</v>
      </c>
      <c r="H175" s="155">
        <v>42.951999999999998</v>
      </c>
      <c r="I175" s="156"/>
      <c r="L175" s="152"/>
      <c r="M175" s="157"/>
      <c r="T175" s="158"/>
      <c r="AT175" s="153" t="s">
        <v>172</v>
      </c>
      <c r="AU175" s="153" t="s">
        <v>170</v>
      </c>
      <c r="AV175" s="13" t="s">
        <v>90</v>
      </c>
      <c r="AW175" s="13" t="s">
        <v>34</v>
      </c>
      <c r="AX175" s="13" t="s">
        <v>80</v>
      </c>
      <c r="AY175" s="153" t="s">
        <v>161</v>
      </c>
    </row>
    <row r="176" spans="2:65" s="13" customFormat="1" ht="11.25">
      <c r="B176" s="152"/>
      <c r="D176" s="146" t="s">
        <v>172</v>
      </c>
      <c r="E176" s="153" t="s">
        <v>1</v>
      </c>
      <c r="F176" s="154" t="s">
        <v>213</v>
      </c>
      <c r="H176" s="155">
        <v>8.0239999999999991</v>
      </c>
      <c r="I176" s="156"/>
      <c r="L176" s="152"/>
      <c r="M176" s="157"/>
      <c r="T176" s="158"/>
      <c r="AT176" s="153" t="s">
        <v>172</v>
      </c>
      <c r="AU176" s="153" t="s">
        <v>170</v>
      </c>
      <c r="AV176" s="13" t="s">
        <v>90</v>
      </c>
      <c r="AW176" s="13" t="s">
        <v>34</v>
      </c>
      <c r="AX176" s="13" t="s">
        <v>80</v>
      </c>
      <c r="AY176" s="153" t="s">
        <v>161</v>
      </c>
    </row>
    <row r="177" spans="2:65" s="13" customFormat="1" ht="22.5">
      <c r="B177" s="152"/>
      <c r="D177" s="146" t="s">
        <v>172</v>
      </c>
      <c r="E177" s="153" t="s">
        <v>1</v>
      </c>
      <c r="F177" s="154" t="s">
        <v>214</v>
      </c>
      <c r="H177" s="155">
        <v>76.7</v>
      </c>
      <c r="I177" s="156"/>
      <c r="L177" s="152"/>
      <c r="M177" s="157"/>
      <c r="T177" s="158"/>
      <c r="AT177" s="153" t="s">
        <v>172</v>
      </c>
      <c r="AU177" s="153" t="s">
        <v>170</v>
      </c>
      <c r="AV177" s="13" t="s">
        <v>90</v>
      </c>
      <c r="AW177" s="13" t="s">
        <v>34</v>
      </c>
      <c r="AX177" s="13" t="s">
        <v>80</v>
      </c>
      <c r="AY177" s="153" t="s">
        <v>161</v>
      </c>
    </row>
    <row r="178" spans="2:65" s="15" customFormat="1" ht="11.25">
      <c r="B178" s="166"/>
      <c r="D178" s="146" t="s">
        <v>172</v>
      </c>
      <c r="E178" s="167" t="s">
        <v>1</v>
      </c>
      <c r="F178" s="168" t="s">
        <v>208</v>
      </c>
      <c r="H178" s="169">
        <v>1519.9580000000001</v>
      </c>
      <c r="I178" s="170"/>
      <c r="L178" s="166"/>
      <c r="M178" s="171"/>
      <c r="T178" s="172"/>
      <c r="AT178" s="167" t="s">
        <v>172</v>
      </c>
      <c r="AU178" s="167" t="s">
        <v>170</v>
      </c>
      <c r="AV178" s="15" t="s">
        <v>170</v>
      </c>
      <c r="AW178" s="15" t="s">
        <v>34</v>
      </c>
      <c r="AX178" s="15" t="s">
        <v>80</v>
      </c>
      <c r="AY178" s="167" t="s">
        <v>161</v>
      </c>
    </row>
    <row r="179" spans="2:65" s="14" customFormat="1" ht="11.25">
      <c r="B179" s="159"/>
      <c r="D179" s="146" t="s">
        <v>172</v>
      </c>
      <c r="E179" s="160" t="s">
        <v>1</v>
      </c>
      <c r="F179" s="161" t="s">
        <v>177</v>
      </c>
      <c r="H179" s="162">
        <v>1709.3710000000001</v>
      </c>
      <c r="I179" s="163"/>
      <c r="L179" s="159"/>
      <c r="M179" s="164"/>
      <c r="T179" s="165"/>
      <c r="AT179" s="160" t="s">
        <v>172</v>
      </c>
      <c r="AU179" s="160" t="s">
        <v>170</v>
      </c>
      <c r="AV179" s="14" t="s">
        <v>169</v>
      </c>
      <c r="AW179" s="14" t="s">
        <v>34</v>
      </c>
      <c r="AX179" s="14" t="s">
        <v>88</v>
      </c>
      <c r="AY179" s="160" t="s">
        <v>161</v>
      </c>
    </row>
    <row r="180" spans="2:65" s="1" customFormat="1" ht="24.2" customHeight="1">
      <c r="B180" s="32"/>
      <c r="C180" s="132" t="s">
        <v>215</v>
      </c>
      <c r="D180" s="132" t="s">
        <v>165</v>
      </c>
      <c r="E180" s="133" t="s">
        <v>216</v>
      </c>
      <c r="F180" s="134" t="s">
        <v>217</v>
      </c>
      <c r="G180" s="135" t="s">
        <v>168</v>
      </c>
      <c r="H180" s="136">
        <v>85.468999999999994</v>
      </c>
      <c r="I180" s="137"/>
      <c r="J180" s="138">
        <f>ROUND(I180*H180,2)</f>
        <v>0</v>
      </c>
      <c r="K180" s="134" t="s">
        <v>180</v>
      </c>
      <c r="L180" s="32"/>
      <c r="M180" s="139" t="s">
        <v>1</v>
      </c>
      <c r="N180" s="140" t="s">
        <v>45</v>
      </c>
      <c r="P180" s="141">
        <f>O180*H180</f>
        <v>0</v>
      </c>
      <c r="Q180" s="141">
        <v>0</v>
      </c>
      <c r="R180" s="141">
        <f>Q180*H180</f>
        <v>0</v>
      </c>
      <c r="S180" s="141">
        <v>0</v>
      </c>
      <c r="T180" s="142">
        <f>S180*H180</f>
        <v>0</v>
      </c>
      <c r="AR180" s="143" t="s">
        <v>169</v>
      </c>
      <c r="AT180" s="143" t="s">
        <v>165</v>
      </c>
      <c r="AU180" s="143" t="s">
        <v>170</v>
      </c>
      <c r="AY180" s="17" t="s">
        <v>161</v>
      </c>
      <c r="BE180" s="144">
        <f>IF(N180="základní",J180,0)</f>
        <v>0</v>
      </c>
      <c r="BF180" s="144">
        <f>IF(N180="snížená",J180,0)</f>
        <v>0</v>
      </c>
      <c r="BG180" s="144">
        <f>IF(N180="zákl. přenesená",J180,0)</f>
        <v>0</v>
      </c>
      <c r="BH180" s="144">
        <f>IF(N180="sníž. přenesená",J180,0)</f>
        <v>0</v>
      </c>
      <c r="BI180" s="144">
        <f>IF(N180="nulová",J180,0)</f>
        <v>0</v>
      </c>
      <c r="BJ180" s="17" t="s">
        <v>88</v>
      </c>
      <c r="BK180" s="144">
        <f>ROUND(I180*H180,2)</f>
        <v>0</v>
      </c>
      <c r="BL180" s="17" t="s">
        <v>169</v>
      </c>
      <c r="BM180" s="143" t="s">
        <v>218</v>
      </c>
    </row>
    <row r="181" spans="2:65" s="12" customFormat="1" ht="11.25">
      <c r="B181" s="145"/>
      <c r="D181" s="146" t="s">
        <v>172</v>
      </c>
      <c r="E181" s="147" t="s">
        <v>1</v>
      </c>
      <c r="F181" s="148" t="s">
        <v>219</v>
      </c>
      <c r="H181" s="147" t="s">
        <v>1</v>
      </c>
      <c r="I181" s="149"/>
      <c r="L181" s="145"/>
      <c r="M181" s="150"/>
      <c r="T181" s="151"/>
      <c r="AT181" s="147" t="s">
        <v>172</v>
      </c>
      <c r="AU181" s="147" t="s">
        <v>170</v>
      </c>
      <c r="AV181" s="12" t="s">
        <v>88</v>
      </c>
      <c r="AW181" s="12" t="s">
        <v>34</v>
      </c>
      <c r="AX181" s="12" t="s">
        <v>80</v>
      </c>
      <c r="AY181" s="147" t="s">
        <v>161</v>
      </c>
    </row>
    <row r="182" spans="2:65" s="13" customFormat="1" ht="11.25">
      <c r="B182" s="152"/>
      <c r="D182" s="146" t="s">
        <v>172</v>
      </c>
      <c r="E182" s="153" t="s">
        <v>1</v>
      </c>
      <c r="F182" s="154" t="s">
        <v>220</v>
      </c>
      <c r="H182" s="155">
        <v>85.468999999999994</v>
      </c>
      <c r="I182" s="156"/>
      <c r="L182" s="152"/>
      <c r="M182" s="157"/>
      <c r="T182" s="158"/>
      <c r="AT182" s="153" t="s">
        <v>172</v>
      </c>
      <c r="AU182" s="153" t="s">
        <v>170</v>
      </c>
      <c r="AV182" s="13" t="s">
        <v>90</v>
      </c>
      <c r="AW182" s="13" t="s">
        <v>34</v>
      </c>
      <c r="AX182" s="13" t="s">
        <v>88</v>
      </c>
      <c r="AY182" s="153" t="s">
        <v>161</v>
      </c>
    </row>
    <row r="183" spans="2:65" s="11" customFormat="1" ht="20.85" customHeight="1">
      <c r="B183" s="120"/>
      <c r="D183" s="121" t="s">
        <v>79</v>
      </c>
      <c r="E183" s="130" t="s">
        <v>221</v>
      </c>
      <c r="F183" s="130" t="s">
        <v>222</v>
      </c>
      <c r="I183" s="123"/>
      <c r="J183" s="131">
        <f>BK183</f>
        <v>0</v>
      </c>
      <c r="L183" s="120"/>
      <c r="M183" s="125"/>
      <c r="P183" s="126">
        <f>SUM(P184:P202)</f>
        <v>0</v>
      </c>
      <c r="R183" s="126">
        <f>SUM(R184:R202)</f>
        <v>41.910269999999997</v>
      </c>
      <c r="T183" s="127">
        <f>SUM(T184:T202)</f>
        <v>0</v>
      </c>
      <c r="AR183" s="121" t="s">
        <v>88</v>
      </c>
      <c r="AT183" s="128" t="s">
        <v>79</v>
      </c>
      <c r="AU183" s="128" t="s">
        <v>90</v>
      </c>
      <c r="AY183" s="121" t="s">
        <v>161</v>
      </c>
      <c r="BK183" s="129">
        <f>SUM(BK184:BK202)</f>
        <v>0</v>
      </c>
    </row>
    <row r="184" spans="2:65" s="1" customFormat="1" ht="33" customHeight="1">
      <c r="B184" s="32"/>
      <c r="C184" s="132" t="s">
        <v>223</v>
      </c>
      <c r="D184" s="132" t="s">
        <v>165</v>
      </c>
      <c r="E184" s="133" t="s">
        <v>224</v>
      </c>
      <c r="F184" s="134" t="s">
        <v>225</v>
      </c>
      <c r="G184" s="135" t="s">
        <v>168</v>
      </c>
      <c r="H184" s="136">
        <v>22.95</v>
      </c>
      <c r="I184" s="137"/>
      <c r="J184" s="138">
        <f>ROUND(I184*H184,2)</f>
        <v>0</v>
      </c>
      <c r="K184" s="134" t="s">
        <v>180</v>
      </c>
      <c r="L184" s="32"/>
      <c r="M184" s="139" t="s">
        <v>1</v>
      </c>
      <c r="N184" s="140" t="s">
        <v>45</v>
      </c>
      <c r="P184" s="141">
        <f>O184*H184</f>
        <v>0</v>
      </c>
      <c r="Q184" s="141">
        <v>0</v>
      </c>
      <c r="R184" s="141">
        <f>Q184*H184</f>
        <v>0</v>
      </c>
      <c r="S184" s="141">
        <v>0</v>
      </c>
      <c r="T184" s="142">
        <f>S184*H184</f>
        <v>0</v>
      </c>
      <c r="AR184" s="143" t="s">
        <v>169</v>
      </c>
      <c r="AT184" s="143" t="s">
        <v>165</v>
      </c>
      <c r="AU184" s="143" t="s">
        <v>170</v>
      </c>
      <c r="AY184" s="17" t="s">
        <v>161</v>
      </c>
      <c r="BE184" s="144">
        <f>IF(N184="základní",J184,0)</f>
        <v>0</v>
      </c>
      <c r="BF184" s="144">
        <f>IF(N184="snížená",J184,0)</f>
        <v>0</v>
      </c>
      <c r="BG184" s="144">
        <f>IF(N184="zákl. přenesená",J184,0)</f>
        <v>0</v>
      </c>
      <c r="BH184" s="144">
        <f>IF(N184="sníž. přenesená",J184,0)</f>
        <v>0</v>
      </c>
      <c r="BI184" s="144">
        <f>IF(N184="nulová",J184,0)</f>
        <v>0</v>
      </c>
      <c r="BJ184" s="17" t="s">
        <v>88</v>
      </c>
      <c r="BK184" s="144">
        <f>ROUND(I184*H184,2)</f>
        <v>0</v>
      </c>
      <c r="BL184" s="17" t="s">
        <v>169</v>
      </c>
      <c r="BM184" s="143" t="s">
        <v>226</v>
      </c>
    </row>
    <row r="185" spans="2:65" s="13" customFormat="1" ht="11.25">
      <c r="B185" s="152"/>
      <c r="D185" s="146" t="s">
        <v>172</v>
      </c>
      <c r="E185" s="153" t="s">
        <v>1</v>
      </c>
      <c r="F185" s="154" t="s">
        <v>227</v>
      </c>
      <c r="H185" s="155">
        <v>22.95</v>
      </c>
      <c r="I185" s="156"/>
      <c r="L185" s="152"/>
      <c r="M185" s="157"/>
      <c r="T185" s="158"/>
      <c r="AT185" s="153" t="s">
        <v>172</v>
      </c>
      <c r="AU185" s="153" t="s">
        <v>170</v>
      </c>
      <c r="AV185" s="13" t="s">
        <v>90</v>
      </c>
      <c r="AW185" s="13" t="s">
        <v>34</v>
      </c>
      <c r="AX185" s="13" t="s">
        <v>88</v>
      </c>
      <c r="AY185" s="153" t="s">
        <v>161</v>
      </c>
    </row>
    <row r="186" spans="2:65" s="1" customFormat="1" ht="33" customHeight="1">
      <c r="B186" s="32"/>
      <c r="C186" s="132" t="s">
        <v>228</v>
      </c>
      <c r="D186" s="132" t="s">
        <v>165</v>
      </c>
      <c r="E186" s="133" t="s">
        <v>229</v>
      </c>
      <c r="F186" s="134" t="s">
        <v>230</v>
      </c>
      <c r="G186" s="135" t="s">
        <v>168</v>
      </c>
      <c r="H186" s="136">
        <v>232.5</v>
      </c>
      <c r="I186" s="137"/>
      <c r="J186" s="138">
        <f>ROUND(I186*H186,2)</f>
        <v>0</v>
      </c>
      <c r="K186" s="134" t="s">
        <v>180</v>
      </c>
      <c r="L186" s="32"/>
      <c r="M186" s="139" t="s">
        <v>1</v>
      </c>
      <c r="N186" s="140" t="s">
        <v>45</v>
      </c>
      <c r="P186" s="141">
        <f>O186*H186</f>
        <v>0</v>
      </c>
      <c r="Q186" s="141">
        <v>0</v>
      </c>
      <c r="R186" s="141">
        <f>Q186*H186</f>
        <v>0</v>
      </c>
      <c r="S186" s="141">
        <v>0</v>
      </c>
      <c r="T186" s="142">
        <f>S186*H186</f>
        <v>0</v>
      </c>
      <c r="AR186" s="143" t="s">
        <v>169</v>
      </c>
      <c r="AT186" s="143" t="s">
        <v>165</v>
      </c>
      <c r="AU186" s="143" t="s">
        <v>170</v>
      </c>
      <c r="AY186" s="17" t="s">
        <v>161</v>
      </c>
      <c r="BE186" s="144">
        <f>IF(N186="základní",J186,0)</f>
        <v>0</v>
      </c>
      <c r="BF186" s="144">
        <f>IF(N186="snížená",J186,0)</f>
        <v>0</v>
      </c>
      <c r="BG186" s="144">
        <f>IF(N186="zákl. přenesená",J186,0)</f>
        <v>0</v>
      </c>
      <c r="BH186" s="144">
        <f>IF(N186="sníž. přenesená",J186,0)</f>
        <v>0</v>
      </c>
      <c r="BI186" s="144">
        <f>IF(N186="nulová",J186,0)</f>
        <v>0</v>
      </c>
      <c r="BJ186" s="17" t="s">
        <v>88</v>
      </c>
      <c r="BK186" s="144">
        <f>ROUND(I186*H186,2)</f>
        <v>0</v>
      </c>
      <c r="BL186" s="17" t="s">
        <v>169</v>
      </c>
      <c r="BM186" s="143" t="s">
        <v>231</v>
      </c>
    </row>
    <row r="187" spans="2:65" s="13" customFormat="1" ht="11.25">
      <c r="B187" s="152"/>
      <c r="D187" s="146" t="s">
        <v>172</v>
      </c>
      <c r="E187" s="153" t="s">
        <v>1</v>
      </c>
      <c r="F187" s="154" t="s">
        <v>232</v>
      </c>
      <c r="H187" s="155">
        <v>232.5</v>
      </c>
      <c r="I187" s="156"/>
      <c r="L187" s="152"/>
      <c r="M187" s="157"/>
      <c r="T187" s="158"/>
      <c r="AT187" s="153" t="s">
        <v>172</v>
      </c>
      <c r="AU187" s="153" t="s">
        <v>170</v>
      </c>
      <c r="AV187" s="13" t="s">
        <v>90</v>
      </c>
      <c r="AW187" s="13" t="s">
        <v>34</v>
      </c>
      <c r="AX187" s="13" t="s">
        <v>88</v>
      </c>
      <c r="AY187" s="153" t="s">
        <v>161</v>
      </c>
    </row>
    <row r="188" spans="2:65" s="1" customFormat="1" ht="33" customHeight="1">
      <c r="B188" s="32"/>
      <c r="C188" s="132" t="s">
        <v>233</v>
      </c>
      <c r="D188" s="132" t="s">
        <v>165</v>
      </c>
      <c r="E188" s="133" t="s">
        <v>234</v>
      </c>
      <c r="F188" s="134" t="s">
        <v>235</v>
      </c>
      <c r="G188" s="135" t="s">
        <v>168</v>
      </c>
      <c r="H188" s="136">
        <v>22.5</v>
      </c>
      <c r="I188" s="137"/>
      <c r="J188" s="138">
        <f>ROUND(I188*H188,2)</f>
        <v>0</v>
      </c>
      <c r="K188" s="134" t="s">
        <v>180</v>
      </c>
      <c r="L188" s="32"/>
      <c r="M188" s="139" t="s">
        <v>1</v>
      </c>
      <c r="N188" s="140" t="s">
        <v>45</v>
      </c>
      <c r="P188" s="141">
        <f>O188*H188</f>
        <v>0</v>
      </c>
      <c r="Q188" s="141">
        <v>0</v>
      </c>
      <c r="R188" s="141">
        <f>Q188*H188</f>
        <v>0</v>
      </c>
      <c r="S188" s="141">
        <v>0</v>
      </c>
      <c r="T188" s="142">
        <f>S188*H188</f>
        <v>0</v>
      </c>
      <c r="AR188" s="143" t="s">
        <v>169</v>
      </c>
      <c r="AT188" s="143" t="s">
        <v>165</v>
      </c>
      <c r="AU188" s="143" t="s">
        <v>170</v>
      </c>
      <c r="AY188" s="17" t="s">
        <v>161</v>
      </c>
      <c r="BE188" s="144">
        <f>IF(N188="základní",J188,0)</f>
        <v>0</v>
      </c>
      <c r="BF188" s="144">
        <f>IF(N188="snížená",J188,0)</f>
        <v>0</v>
      </c>
      <c r="BG188" s="144">
        <f>IF(N188="zákl. přenesená",J188,0)</f>
        <v>0</v>
      </c>
      <c r="BH188" s="144">
        <f>IF(N188="sníž. přenesená",J188,0)</f>
        <v>0</v>
      </c>
      <c r="BI188" s="144">
        <f>IF(N188="nulová",J188,0)</f>
        <v>0</v>
      </c>
      <c r="BJ188" s="17" t="s">
        <v>88</v>
      </c>
      <c r="BK188" s="144">
        <f>ROUND(I188*H188,2)</f>
        <v>0</v>
      </c>
      <c r="BL188" s="17" t="s">
        <v>169</v>
      </c>
      <c r="BM188" s="143" t="s">
        <v>236</v>
      </c>
    </row>
    <row r="189" spans="2:65" s="13" customFormat="1" ht="11.25">
      <c r="B189" s="152"/>
      <c r="D189" s="146" t="s">
        <v>172</v>
      </c>
      <c r="E189" s="153" t="s">
        <v>1</v>
      </c>
      <c r="F189" s="154" t="s">
        <v>237</v>
      </c>
      <c r="H189" s="155">
        <v>22.5</v>
      </c>
      <c r="I189" s="156"/>
      <c r="L189" s="152"/>
      <c r="M189" s="157"/>
      <c r="T189" s="158"/>
      <c r="AT189" s="153" t="s">
        <v>172</v>
      </c>
      <c r="AU189" s="153" t="s">
        <v>170</v>
      </c>
      <c r="AV189" s="13" t="s">
        <v>90</v>
      </c>
      <c r="AW189" s="13" t="s">
        <v>34</v>
      </c>
      <c r="AX189" s="13" t="s">
        <v>88</v>
      </c>
      <c r="AY189" s="153" t="s">
        <v>161</v>
      </c>
    </row>
    <row r="190" spans="2:65" s="1" customFormat="1" ht="24.2" customHeight="1">
      <c r="B190" s="32"/>
      <c r="C190" s="132" t="s">
        <v>238</v>
      </c>
      <c r="D190" s="132" t="s">
        <v>165</v>
      </c>
      <c r="E190" s="133" t="s">
        <v>239</v>
      </c>
      <c r="F190" s="134" t="s">
        <v>240</v>
      </c>
      <c r="G190" s="135" t="s">
        <v>190</v>
      </c>
      <c r="H190" s="136">
        <v>106.2</v>
      </c>
      <c r="I190" s="137"/>
      <c r="J190" s="138">
        <f>ROUND(I190*H190,2)</f>
        <v>0</v>
      </c>
      <c r="K190" s="134" t="s">
        <v>180</v>
      </c>
      <c r="L190" s="32"/>
      <c r="M190" s="139" t="s">
        <v>1</v>
      </c>
      <c r="N190" s="140" t="s">
        <v>45</v>
      </c>
      <c r="P190" s="141">
        <f>O190*H190</f>
        <v>0</v>
      </c>
      <c r="Q190" s="141">
        <v>8.4999999999999995E-4</v>
      </c>
      <c r="R190" s="141">
        <f>Q190*H190</f>
        <v>9.0270000000000003E-2</v>
      </c>
      <c r="S190" s="141">
        <v>0</v>
      </c>
      <c r="T190" s="142">
        <f>S190*H190</f>
        <v>0</v>
      </c>
      <c r="AR190" s="143" t="s">
        <v>169</v>
      </c>
      <c r="AT190" s="143" t="s">
        <v>165</v>
      </c>
      <c r="AU190" s="143" t="s">
        <v>170</v>
      </c>
      <c r="AY190" s="17" t="s">
        <v>161</v>
      </c>
      <c r="BE190" s="144">
        <f>IF(N190="základní",J190,0)</f>
        <v>0</v>
      </c>
      <c r="BF190" s="144">
        <f>IF(N190="snížená",J190,0)</f>
        <v>0</v>
      </c>
      <c r="BG190" s="144">
        <f>IF(N190="zákl. přenesená",J190,0)</f>
        <v>0</v>
      </c>
      <c r="BH190" s="144">
        <f>IF(N190="sníž. přenesená",J190,0)</f>
        <v>0</v>
      </c>
      <c r="BI190" s="144">
        <f>IF(N190="nulová",J190,0)</f>
        <v>0</v>
      </c>
      <c r="BJ190" s="17" t="s">
        <v>88</v>
      </c>
      <c r="BK190" s="144">
        <f>ROUND(I190*H190,2)</f>
        <v>0</v>
      </c>
      <c r="BL190" s="17" t="s">
        <v>169</v>
      </c>
      <c r="BM190" s="143" t="s">
        <v>241</v>
      </c>
    </row>
    <row r="191" spans="2:65" s="13" customFormat="1" ht="11.25">
      <c r="B191" s="152"/>
      <c r="D191" s="146" t="s">
        <v>172</v>
      </c>
      <c r="E191" s="153" t="s">
        <v>1</v>
      </c>
      <c r="F191" s="154" t="s">
        <v>242</v>
      </c>
      <c r="H191" s="155">
        <v>61.2</v>
      </c>
      <c r="I191" s="156"/>
      <c r="L191" s="152"/>
      <c r="M191" s="157"/>
      <c r="T191" s="158"/>
      <c r="AT191" s="153" t="s">
        <v>172</v>
      </c>
      <c r="AU191" s="153" t="s">
        <v>170</v>
      </c>
      <c r="AV191" s="13" t="s">
        <v>90</v>
      </c>
      <c r="AW191" s="13" t="s">
        <v>34</v>
      </c>
      <c r="AX191" s="13" t="s">
        <v>80</v>
      </c>
      <c r="AY191" s="153" t="s">
        <v>161</v>
      </c>
    </row>
    <row r="192" spans="2:65" s="13" customFormat="1" ht="11.25">
      <c r="B192" s="152"/>
      <c r="D192" s="146" t="s">
        <v>172</v>
      </c>
      <c r="E192" s="153" t="s">
        <v>1</v>
      </c>
      <c r="F192" s="154" t="s">
        <v>243</v>
      </c>
      <c r="H192" s="155">
        <v>45</v>
      </c>
      <c r="I192" s="156"/>
      <c r="L192" s="152"/>
      <c r="M192" s="157"/>
      <c r="T192" s="158"/>
      <c r="AT192" s="153" t="s">
        <v>172</v>
      </c>
      <c r="AU192" s="153" t="s">
        <v>170</v>
      </c>
      <c r="AV192" s="13" t="s">
        <v>90</v>
      </c>
      <c r="AW192" s="13" t="s">
        <v>34</v>
      </c>
      <c r="AX192" s="13" t="s">
        <v>80</v>
      </c>
      <c r="AY192" s="153" t="s">
        <v>161</v>
      </c>
    </row>
    <row r="193" spans="2:65" s="14" customFormat="1" ht="11.25">
      <c r="B193" s="159"/>
      <c r="D193" s="146" t="s">
        <v>172</v>
      </c>
      <c r="E193" s="160" t="s">
        <v>1</v>
      </c>
      <c r="F193" s="161" t="s">
        <v>177</v>
      </c>
      <c r="H193" s="162">
        <v>106.2</v>
      </c>
      <c r="I193" s="163"/>
      <c r="L193" s="159"/>
      <c r="M193" s="164"/>
      <c r="T193" s="165"/>
      <c r="AT193" s="160" t="s">
        <v>172</v>
      </c>
      <c r="AU193" s="160" t="s">
        <v>170</v>
      </c>
      <c r="AV193" s="14" t="s">
        <v>169</v>
      </c>
      <c r="AW193" s="14" t="s">
        <v>34</v>
      </c>
      <c r="AX193" s="14" t="s">
        <v>88</v>
      </c>
      <c r="AY193" s="160" t="s">
        <v>161</v>
      </c>
    </row>
    <row r="194" spans="2:65" s="1" customFormat="1" ht="24.2" customHeight="1">
      <c r="B194" s="32"/>
      <c r="C194" s="132" t="s">
        <v>244</v>
      </c>
      <c r="D194" s="132" t="s">
        <v>165</v>
      </c>
      <c r="E194" s="133" t="s">
        <v>245</v>
      </c>
      <c r="F194" s="134" t="s">
        <v>246</v>
      </c>
      <c r="G194" s="135" t="s">
        <v>190</v>
      </c>
      <c r="H194" s="136">
        <v>106.2</v>
      </c>
      <c r="I194" s="137"/>
      <c r="J194" s="138">
        <f>ROUND(I194*H194,2)</f>
        <v>0</v>
      </c>
      <c r="K194" s="134" t="s">
        <v>180</v>
      </c>
      <c r="L194" s="32"/>
      <c r="M194" s="139" t="s">
        <v>1</v>
      </c>
      <c r="N194" s="140" t="s">
        <v>45</v>
      </c>
      <c r="P194" s="141">
        <f>O194*H194</f>
        <v>0</v>
      </c>
      <c r="Q194" s="141">
        <v>0</v>
      </c>
      <c r="R194" s="141">
        <f>Q194*H194</f>
        <v>0</v>
      </c>
      <c r="S194" s="141">
        <v>0</v>
      </c>
      <c r="T194" s="142">
        <f>S194*H194</f>
        <v>0</v>
      </c>
      <c r="AR194" s="143" t="s">
        <v>169</v>
      </c>
      <c r="AT194" s="143" t="s">
        <v>165</v>
      </c>
      <c r="AU194" s="143" t="s">
        <v>170</v>
      </c>
      <c r="AY194" s="17" t="s">
        <v>161</v>
      </c>
      <c r="BE194" s="144">
        <f>IF(N194="základní",J194,0)</f>
        <v>0</v>
      </c>
      <c r="BF194" s="144">
        <f>IF(N194="snížená",J194,0)</f>
        <v>0</v>
      </c>
      <c r="BG194" s="144">
        <f>IF(N194="zákl. přenesená",J194,0)</f>
        <v>0</v>
      </c>
      <c r="BH194" s="144">
        <f>IF(N194="sníž. přenesená",J194,0)</f>
        <v>0</v>
      </c>
      <c r="BI194" s="144">
        <f>IF(N194="nulová",J194,0)</f>
        <v>0</v>
      </c>
      <c r="BJ194" s="17" t="s">
        <v>88</v>
      </c>
      <c r="BK194" s="144">
        <f>ROUND(I194*H194,2)</f>
        <v>0</v>
      </c>
      <c r="BL194" s="17" t="s">
        <v>169</v>
      </c>
      <c r="BM194" s="143" t="s">
        <v>247</v>
      </c>
    </row>
    <row r="195" spans="2:65" s="13" customFormat="1" ht="11.25">
      <c r="B195" s="152"/>
      <c r="D195" s="146" t="s">
        <v>172</v>
      </c>
      <c r="E195" s="153" t="s">
        <v>1</v>
      </c>
      <c r="F195" s="154" t="s">
        <v>248</v>
      </c>
      <c r="H195" s="155">
        <v>106.2</v>
      </c>
      <c r="I195" s="156"/>
      <c r="L195" s="152"/>
      <c r="M195" s="157"/>
      <c r="T195" s="158"/>
      <c r="AT195" s="153" t="s">
        <v>172</v>
      </c>
      <c r="AU195" s="153" t="s">
        <v>170</v>
      </c>
      <c r="AV195" s="13" t="s">
        <v>90</v>
      </c>
      <c r="AW195" s="13" t="s">
        <v>34</v>
      </c>
      <c r="AX195" s="13" t="s">
        <v>88</v>
      </c>
      <c r="AY195" s="153" t="s">
        <v>161</v>
      </c>
    </row>
    <row r="196" spans="2:65" s="1" customFormat="1" ht="24.2" customHeight="1">
      <c r="B196" s="32"/>
      <c r="C196" s="132" t="s">
        <v>8</v>
      </c>
      <c r="D196" s="132" t="s">
        <v>165</v>
      </c>
      <c r="E196" s="133" t="s">
        <v>249</v>
      </c>
      <c r="F196" s="134" t="s">
        <v>250</v>
      </c>
      <c r="G196" s="135" t="s">
        <v>168</v>
      </c>
      <c r="H196" s="136">
        <v>20.91</v>
      </c>
      <c r="I196" s="137"/>
      <c r="J196" s="138">
        <f>ROUND(I196*H196,2)</f>
        <v>0</v>
      </c>
      <c r="K196" s="134" t="s">
        <v>180</v>
      </c>
      <c r="L196" s="32"/>
      <c r="M196" s="139" t="s">
        <v>1</v>
      </c>
      <c r="N196" s="140" t="s">
        <v>45</v>
      </c>
      <c r="P196" s="141">
        <f>O196*H196</f>
        <v>0</v>
      </c>
      <c r="Q196" s="141">
        <v>0</v>
      </c>
      <c r="R196" s="141">
        <f>Q196*H196</f>
        <v>0</v>
      </c>
      <c r="S196" s="141">
        <v>0</v>
      </c>
      <c r="T196" s="142">
        <f>S196*H196</f>
        <v>0</v>
      </c>
      <c r="AR196" s="143" t="s">
        <v>169</v>
      </c>
      <c r="AT196" s="143" t="s">
        <v>165</v>
      </c>
      <c r="AU196" s="143" t="s">
        <v>170</v>
      </c>
      <c r="AY196" s="17" t="s">
        <v>161</v>
      </c>
      <c r="BE196" s="144">
        <f>IF(N196="základní",J196,0)</f>
        <v>0</v>
      </c>
      <c r="BF196" s="144">
        <f>IF(N196="snížená",J196,0)</f>
        <v>0</v>
      </c>
      <c r="BG196" s="144">
        <f>IF(N196="zákl. přenesená",J196,0)</f>
        <v>0</v>
      </c>
      <c r="BH196" s="144">
        <f>IF(N196="sníž. přenesená",J196,0)</f>
        <v>0</v>
      </c>
      <c r="BI196" s="144">
        <f>IF(N196="nulová",J196,0)</f>
        <v>0</v>
      </c>
      <c r="BJ196" s="17" t="s">
        <v>88</v>
      </c>
      <c r="BK196" s="144">
        <f>ROUND(I196*H196,2)</f>
        <v>0</v>
      </c>
      <c r="BL196" s="17" t="s">
        <v>169</v>
      </c>
      <c r="BM196" s="143" t="s">
        <v>251</v>
      </c>
    </row>
    <row r="197" spans="2:65" s="12" customFormat="1" ht="11.25">
      <c r="B197" s="145"/>
      <c r="D197" s="146" t="s">
        <v>172</v>
      </c>
      <c r="E197" s="147" t="s">
        <v>1</v>
      </c>
      <c r="F197" s="148" t="s">
        <v>252</v>
      </c>
      <c r="H197" s="147" t="s">
        <v>1</v>
      </c>
      <c r="I197" s="149"/>
      <c r="L197" s="145"/>
      <c r="M197" s="150"/>
      <c r="T197" s="151"/>
      <c r="AT197" s="147" t="s">
        <v>172</v>
      </c>
      <c r="AU197" s="147" t="s">
        <v>170</v>
      </c>
      <c r="AV197" s="12" t="s">
        <v>88</v>
      </c>
      <c r="AW197" s="12" t="s">
        <v>34</v>
      </c>
      <c r="AX197" s="12" t="s">
        <v>80</v>
      </c>
      <c r="AY197" s="147" t="s">
        <v>161</v>
      </c>
    </row>
    <row r="198" spans="2:65" s="13" customFormat="1" ht="11.25">
      <c r="B198" s="152"/>
      <c r="D198" s="146" t="s">
        <v>172</v>
      </c>
      <c r="E198" s="153" t="s">
        <v>1</v>
      </c>
      <c r="F198" s="154" t="s">
        <v>253</v>
      </c>
      <c r="H198" s="155">
        <v>20.91</v>
      </c>
      <c r="I198" s="156"/>
      <c r="L198" s="152"/>
      <c r="M198" s="157"/>
      <c r="T198" s="158"/>
      <c r="AT198" s="153" t="s">
        <v>172</v>
      </c>
      <c r="AU198" s="153" t="s">
        <v>170</v>
      </c>
      <c r="AV198" s="13" t="s">
        <v>90</v>
      </c>
      <c r="AW198" s="13" t="s">
        <v>34</v>
      </c>
      <c r="AX198" s="13" t="s">
        <v>88</v>
      </c>
      <c r="AY198" s="153" t="s">
        <v>161</v>
      </c>
    </row>
    <row r="199" spans="2:65" s="1" customFormat="1" ht="16.5" customHeight="1">
      <c r="B199" s="32"/>
      <c r="C199" s="173" t="s">
        <v>254</v>
      </c>
      <c r="D199" s="173" t="s">
        <v>255</v>
      </c>
      <c r="E199" s="174" t="s">
        <v>256</v>
      </c>
      <c r="F199" s="175" t="s">
        <v>257</v>
      </c>
      <c r="G199" s="176" t="s">
        <v>185</v>
      </c>
      <c r="H199" s="177">
        <v>41.82</v>
      </c>
      <c r="I199" s="178"/>
      <c r="J199" s="179">
        <f>ROUND(I199*H199,2)</f>
        <v>0</v>
      </c>
      <c r="K199" s="175" t="s">
        <v>180</v>
      </c>
      <c r="L199" s="180"/>
      <c r="M199" s="181" t="s">
        <v>1</v>
      </c>
      <c r="N199" s="182" t="s">
        <v>45</v>
      </c>
      <c r="P199" s="141">
        <f>O199*H199</f>
        <v>0</v>
      </c>
      <c r="Q199" s="141">
        <v>1</v>
      </c>
      <c r="R199" s="141">
        <f>Q199*H199</f>
        <v>41.82</v>
      </c>
      <c r="S199" s="141">
        <v>0</v>
      </c>
      <c r="T199" s="142">
        <f>S199*H199</f>
        <v>0</v>
      </c>
      <c r="AR199" s="143" t="s">
        <v>228</v>
      </c>
      <c r="AT199" s="143" t="s">
        <v>255</v>
      </c>
      <c r="AU199" s="143" t="s">
        <v>170</v>
      </c>
      <c r="AY199" s="17" t="s">
        <v>161</v>
      </c>
      <c r="BE199" s="144">
        <f>IF(N199="základní",J199,0)</f>
        <v>0</v>
      </c>
      <c r="BF199" s="144">
        <f>IF(N199="snížená",J199,0)</f>
        <v>0</v>
      </c>
      <c r="BG199" s="144">
        <f>IF(N199="zákl. přenesená",J199,0)</f>
        <v>0</v>
      </c>
      <c r="BH199" s="144">
        <f>IF(N199="sníž. přenesená",J199,0)</f>
        <v>0</v>
      </c>
      <c r="BI199" s="144">
        <f>IF(N199="nulová",J199,0)</f>
        <v>0</v>
      </c>
      <c r="BJ199" s="17" t="s">
        <v>88</v>
      </c>
      <c r="BK199" s="144">
        <f>ROUND(I199*H199,2)</f>
        <v>0</v>
      </c>
      <c r="BL199" s="17" t="s">
        <v>169</v>
      </c>
      <c r="BM199" s="143" t="s">
        <v>258</v>
      </c>
    </row>
    <row r="200" spans="2:65" s="12" customFormat="1" ht="11.25">
      <c r="B200" s="145"/>
      <c r="D200" s="146" t="s">
        <v>172</v>
      </c>
      <c r="E200" s="147" t="s">
        <v>1</v>
      </c>
      <c r="F200" s="148" t="s">
        <v>252</v>
      </c>
      <c r="H200" s="147" t="s">
        <v>1</v>
      </c>
      <c r="I200" s="149"/>
      <c r="L200" s="145"/>
      <c r="M200" s="150"/>
      <c r="T200" s="151"/>
      <c r="AT200" s="147" t="s">
        <v>172</v>
      </c>
      <c r="AU200" s="147" t="s">
        <v>170</v>
      </c>
      <c r="AV200" s="12" t="s">
        <v>88</v>
      </c>
      <c r="AW200" s="12" t="s">
        <v>34</v>
      </c>
      <c r="AX200" s="12" t="s">
        <v>80</v>
      </c>
      <c r="AY200" s="147" t="s">
        <v>161</v>
      </c>
    </row>
    <row r="201" spans="2:65" s="13" customFormat="1" ht="11.25">
      <c r="B201" s="152"/>
      <c r="D201" s="146" t="s">
        <v>172</v>
      </c>
      <c r="E201" s="153" t="s">
        <v>1</v>
      </c>
      <c r="F201" s="154" t="s">
        <v>253</v>
      </c>
      <c r="H201" s="155">
        <v>20.91</v>
      </c>
      <c r="I201" s="156"/>
      <c r="L201" s="152"/>
      <c r="M201" s="157"/>
      <c r="T201" s="158"/>
      <c r="AT201" s="153" t="s">
        <v>172</v>
      </c>
      <c r="AU201" s="153" t="s">
        <v>170</v>
      </c>
      <c r="AV201" s="13" t="s">
        <v>90</v>
      </c>
      <c r="AW201" s="13" t="s">
        <v>34</v>
      </c>
      <c r="AX201" s="13" t="s">
        <v>88</v>
      </c>
      <c r="AY201" s="153" t="s">
        <v>161</v>
      </c>
    </row>
    <row r="202" spans="2:65" s="13" customFormat="1" ht="11.25">
      <c r="B202" s="152"/>
      <c r="D202" s="146" t="s">
        <v>172</v>
      </c>
      <c r="F202" s="154" t="s">
        <v>259</v>
      </c>
      <c r="H202" s="155">
        <v>41.82</v>
      </c>
      <c r="I202" s="156"/>
      <c r="L202" s="152"/>
      <c r="M202" s="157"/>
      <c r="T202" s="158"/>
      <c r="AT202" s="153" t="s">
        <v>172</v>
      </c>
      <c r="AU202" s="153" t="s">
        <v>170</v>
      </c>
      <c r="AV202" s="13" t="s">
        <v>90</v>
      </c>
      <c r="AW202" s="13" t="s">
        <v>4</v>
      </c>
      <c r="AX202" s="13" t="s">
        <v>88</v>
      </c>
      <c r="AY202" s="153" t="s">
        <v>161</v>
      </c>
    </row>
    <row r="203" spans="2:65" s="11" customFormat="1" ht="22.9" customHeight="1">
      <c r="B203" s="120"/>
      <c r="D203" s="121" t="s">
        <v>79</v>
      </c>
      <c r="E203" s="130" t="s">
        <v>90</v>
      </c>
      <c r="F203" s="130" t="s">
        <v>260</v>
      </c>
      <c r="I203" s="123"/>
      <c r="J203" s="131">
        <f>BK203</f>
        <v>0</v>
      </c>
      <c r="L203" s="120"/>
      <c r="M203" s="125"/>
      <c r="P203" s="126">
        <f>P204</f>
        <v>0</v>
      </c>
      <c r="R203" s="126">
        <f>R204</f>
        <v>21.512655000000002</v>
      </c>
      <c r="T203" s="127">
        <f>T204</f>
        <v>0</v>
      </c>
      <c r="AR203" s="121" t="s">
        <v>88</v>
      </c>
      <c r="AT203" s="128" t="s">
        <v>79</v>
      </c>
      <c r="AU203" s="128" t="s">
        <v>88</v>
      </c>
      <c r="AY203" s="121" t="s">
        <v>161</v>
      </c>
      <c r="BK203" s="129">
        <f>BK204</f>
        <v>0</v>
      </c>
    </row>
    <row r="204" spans="2:65" s="11" customFormat="1" ht="20.85" customHeight="1">
      <c r="B204" s="120"/>
      <c r="D204" s="121" t="s">
        <v>79</v>
      </c>
      <c r="E204" s="130" t="s">
        <v>261</v>
      </c>
      <c r="F204" s="130" t="s">
        <v>262</v>
      </c>
      <c r="I204" s="123"/>
      <c r="J204" s="131">
        <f>BK204</f>
        <v>0</v>
      </c>
      <c r="L204" s="120"/>
      <c r="M204" s="125"/>
      <c r="P204" s="126">
        <f>SUM(P205:P214)</f>
        <v>0</v>
      </c>
      <c r="R204" s="126">
        <f>SUM(R205:R214)</f>
        <v>21.512655000000002</v>
      </c>
      <c r="T204" s="127">
        <f>SUM(T205:T214)</f>
        <v>0</v>
      </c>
      <c r="AR204" s="121" t="s">
        <v>88</v>
      </c>
      <c r="AT204" s="128" t="s">
        <v>79</v>
      </c>
      <c r="AU204" s="128" t="s">
        <v>90</v>
      </c>
      <c r="AY204" s="121" t="s">
        <v>161</v>
      </c>
      <c r="BK204" s="129">
        <f>SUM(BK205:BK214)</f>
        <v>0</v>
      </c>
    </row>
    <row r="205" spans="2:65" s="1" customFormat="1" ht="37.9" customHeight="1">
      <c r="B205" s="32"/>
      <c r="C205" s="132" t="s">
        <v>263</v>
      </c>
      <c r="D205" s="132" t="s">
        <v>165</v>
      </c>
      <c r="E205" s="133" t="s">
        <v>264</v>
      </c>
      <c r="F205" s="134" t="s">
        <v>265</v>
      </c>
      <c r="G205" s="135" t="s">
        <v>266</v>
      </c>
      <c r="H205" s="136">
        <v>85</v>
      </c>
      <c r="I205" s="137"/>
      <c r="J205" s="138">
        <f>ROUND(I205*H205,2)</f>
        <v>0</v>
      </c>
      <c r="K205" s="134" t="s">
        <v>1</v>
      </c>
      <c r="L205" s="32"/>
      <c r="M205" s="139" t="s">
        <v>1</v>
      </c>
      <c r="N205" s="140" t="s">
        <v>45</v>
      </c>
      <c r="P205" s="141">
        <f>O205*H205</f>
        <v>0</v>
      </c>
      <c r="Q205" s="141">
        <v>0</v>
      </c>
      <c r="R205" s="141">
        <f>Q205*H205</f>
        <v>0</v>
      </c>
      <c r="S205" s="141">
        <v>0</v>
      </c>
      <c r="T205" s="142">
        <f>S205*H205</f>
        <v>0</v>
      </c>
      <c r="AR205" s="143" t="s">
        <v>169</v>
      </c>
      <c r="AT205" s="143" t="s">
        <v>165</v>
      </c>
      <c r="AU205" s="143" t="s">
        <v>170</v>
      </c>
      <c r="AY205" s="17" t="s">
        <v>161</v>
      </c>
      <c r="BE205" s="144">
        <f>IF(N205="základní",J205,0)</f>
        <v>0</v>
      </c>
      <c r="BF205" s="144">
        <f>IF(N205="snížená",J205,0)</f>
        <v>0</v>
      </c>
      <c r="BG205" s="144">
        <f>IF(N205="zákl. přenesená",J205,0)</f>
        <v>0</v>
      </c>
      <c r="BH205" s="144">
        <f>IF(N205="sníž. přenesená",J205,0)</f>
        <v>0</v>
      </c>
      <c r="BI205" s="144">
        <f>IF(N205="nulová",J205,0)</f>
        <v>0</v>
      </c>
      <c r="BJ205" s="17" t="s">
        <v>88</v>
      </c>
      <c r="BK205" s="144">
        <f>ROUND(I205*H205,2)</f>
        <v>0</v>
      </c>
      <c r="BL205" s="17" t="s">
        <v>169</v>
      </c>
      <c r="BM205" s="143" t="s">
        <v>267</v>
      </c>
    </row>
    <row r="206" spans="2:65" s="13" customFormat="1" ht="11.25">
      <c r="B206" s="152"/>
      <c r="D206" s="146" t="s">
        <v>172</v>
      </c>
      <c r="E206" s="153" t="s">
        <v>1</v>
      </c>
      <c r="F206" s="154" t="s">
        <v>268</v>
      </c>
      <c r="H206" s="155">
        <v>85</v>
      </c>
      <c r="I206" s="156"/>
      <c r="L206" s="152"/>
      <c r="M206" s="157"/>
      <c r="T206" s="158"/>
      <c r="AT206" s="153" t="s">
        <v>172</v>
      </c>
      <c r="AU206" s="153" t="s">
        <v>170</v>
      </c>
      <c r="AV206" s="13" t="s">
        <v>90</v>
      </c>
      <c r="AW206" s="13" t="s">
        <v>34</v>
      </c>
      <c r="AX206" s="13" t="s">
        <v>88</v>
      </c>
      <c r="AY206" s="153" t="s">
        <v>161</v>
      </c>
    </row>
    <row r="207" spans="2:65" s="1" customFormat="1" ht="37.9" customHeight="1">
      <c r="B207" s="32"/>
      <c r="C207" s="132" t="s">
        <v>269</v>
      </c>
      <c r="D207" s="132" t="s">
        <v>165</v>
      </c>
      <c r="E207" s="133" t="s">
        <v>270</v>
      </c>
      <c r="F207" s="134" t="s">
        <v>271</v>
      </c>
      <c r="G207" s="135" t="s">
        <v>266</v>
      </c>
      <c r="H207" s="136">
        <v>95</v>
      </c>
      <c r="I207" s="137"/>
      <c r="J207" s="138">
        <f>ROUND(I207*H207,2)</f>
        <v>0</v>
      </c>
      <c r="K207" s="134" t="s">
        <v>1</v>
      </c>
      <c r="L207" s="32"/>
      <c r="M207" s="139" t="s">
        <v>1</v>
      </c>
      <c r="N207" s="140" t="s">
        <v>45</v>
      </c>
      <c r="P207" s="141">
        <f>O207*H207</f>
        <v>0</v>
      </c>
      <c r="Q207" s="141">
        <v>0</v>
      </c>
      <c r="R207" s="141">
        <f>Q207*H207</f>
        <v>0</v>
      </c>
      <c r="S207" s="141">
        <v>0</v>
      </c>
      <c r="T207" s="142">
        <f>S207*H207</f>
        <v>0</v>
      </c>
      <c r="AR207" s="143" t="s">
        <v>169</v>
      </c>
      <c r="AT207" s="143" t="s">
        <v>165</v>
      </c>
      <c r="AU207" s="143" t="s">
        <v>170</v>
      </c>
      <c r="AY207" s="17" t="s">
        <v>161</v>
      </c>
      <c r="BE207" s="144">
        <f>IF(N207="základní",J207,0)</f>
        <v>0</v>
      </c>
      <c r="BF207" s="144">
        <f>IF(N207="snížená",J207,0)</f>
        <v>0</v>
      </c>
      <c r="BG207" s="144">
        <f>IF(N207="zákl. přenesená",J207,0)</f>
        <v>0</v>
      </c>
      <c r="BH207" s="144">
        <f>IF(N207="sníž. přenesená",J207,0)</f>
        <v>0</v>
      </c>
      <c r="BI207" s="144">
        <f>IF(N207="nulová",J207,0)</f>
        <v>0</v>
      </c>
      <c r="BJ207" s="17" t="s">
        <v>88</v>
      </c>
      <c r="BK207" s="144">
        <f>ROUND(I207*H207,2)</f>
        <v>0</v>
      </c>
      <c r="BL207" s="17" t="s">
        <v>169</v>
      </c>
      <c r="BM207" s="143" t="s">
        <v>272</v>
      </c>
    </row>
    <row r="208" spans="2:65" s="13" customFormat="1" ht="11.25">
      <c r="B208" s="152"/>
      <c r="D208" s="146" t="s">
        <v>172</v>
      </c>
      <c r="E208" s="153" t="s">
        <v>1</v>
      </c>
      <c r="F208" s="154" t="s">
        <v>273</v>
      </c>
      <c r="H208" s="155">
        <v>95</v>
      </c>
      <c r="I208" s="156"/>
      <c r="L208" s="152"/>
      <c r="M208" s="157"/>
      <c r="T208" s="158"/>
      <c r="AT208" s="153" t="s">
        <v>172</v>
      </c>
      <c r="AU208" s="153" t="s">
        <v>170</v>
      </c>
      <c r="AV208" s="13" t="s">
        <v>90</v>
      </c>
      <c r="AW208" s="13" t="s">
        <v>34</v>
      </c>
      <c r="AX208" s="13" t="s">
        <v>88</v>
      </c>
      <c r="AY208" s="153" t="s">
        <v>161</v>
      </c>
    </row>
    <row r="209" spans="2:65" s="1" customFormat="1" ht="33" customHeight="1">
      <c r="B209" s="32"/>
      <c r="C209" s="132" t="s">
        <v>274</v>
      </c>
      <c r="D209" s="132" t="s">
        <v>165</v>
      </c>
      <c r="E209" s="133" t="s">
        <v>275</v>
      </c>
      <c r="F209" s="134" t="s">
        <v>276</v>
      </c>
      <c r="G209" s="135" t="s">
        <v>266</v>
      </c>
      <c r="H209" s="136">
        <v>95</v>
      </c>
      <c r="I209" s="137"/>
      <c r="J209" s="138">
        <f>ROUND(I209*H209,2)</f>
        <v>0</v>
      </c>
      <c r="K209" s="134" t="s">
        <v>180</v>
      </c>
      <c r="L209" s="32"/>
      <c r="M209" s="139" t="s">
        <v>1</v>
      </c>
      <c r="N209" s="140" t="s">
        <v>45</v>
      </c>
      <c r="P209" s="141">
        <f>O209*H209</f>
        <v>0</v>
      </c>
      <c r="Q209" s="141">
        <v>0.22563</v>
      </c>
      <c r="R209" s="141">
        <f>Q209*H209</f>
        <v>21.434850000000001</v>
      </c>
      <c r="S209" s="141">
        <v>0</v>
      </c>
      <c r="T209" s="142">
        <f>S209*H209</f>
        <v>0</v>
      </c>
      <c r="AR209" s="143" t="s">
        <v>169</v>
      </c>
      <c r="AT209" s="143" t="s">
        <v>165</v>
      </c>
      <c r="AU209" s="143" t="s">
        <v>170</v>
      </c>
      <c r="AY209" s="17" t="s">
        <v>161</v>
      </c>
      <c r="BE209" s="144">
        <f>IF(N209="základní",J209,0)</f>
        <v>0</v>
      </c>
      <c r="BF209" s="144">
        <f>IF(N209="snížená",J209,0)</f>
        <v>0</v>
      </c>
      <c r="BG209" s="144">
        <f>IF(N209="zákl. přenesená",J209,0)</f>
        <v>0</v>
      </c>
      <c r="BH209" s="144">
        <f>IF(N209="sníž. přenesená",J209,0)</f>
        <v>0</v>
      </c>
      <c r="BI209" s="144">
        <f>IF(N209="nulová",J209,0)</f>
        <v>0</v>
      </c>
      <c r="BJ209" s="17" t="s">
        <v>88</v>
      </c>
      <c r="BK209" s="144">
        <f>ROUND(I209*H209,2)</f>
        <v>0</v>
      </c>
      <c r="BL209" s="17" t="s">
        <v>169</v>
      </c>
      <c r="BM209" s="143" t="s">
        <v>277</v>
      </c>
    </row>
    <row r="210" spans="2:65" s="13" customFormat="1" ht="11.25">
      <c r="B210" s="152"/>
      <c r="D210" s="146" t="s">
        <v>172</v>
      </c>
      <c r="E210" s="153" t="s">
        <v>1</v>
      </c>
      <c r="F210" s="154" t="s">
        <v>278</v>
      </c>
      <c r="H210" s="155">
        <v>95</v>
      </c>
      <c r="I210" s="156"/>
      <c r="L210" s="152"/>
      <c r="M210" s="157"/>
      <c r="T210" s="158"/>
      <c r="AT210" s="153" t="s">
        <v>172</v>
      </c>
      <c r="AU210" s="153" t="s">
        <v>170</v>
      </c>
      <c r="AV210" s="13" t="s">
        <v>90</v>
      </c>
      <c r="AW210" s="13" t="s">
        <v>34</v>
      </c>
      <c r="AX210" s="13" t="s">
        <v>88</v>
      </c>
      <c r="AY210" s="153" t="s">
        <v>161</v>
      </c>
    </row>
    <row r="211" spans="2:65" s="1" customFormat="1" ht="24.2" customHeight="1">
      <c r="B211" s="32"/>
      <c r="C211" s="173" t="s">
        <v>279</v>
      </c>
      <c r="D211" s="173" t="s">
        <v>255</v>
      </c>
      <c r="E211" s="174" t="s">
        <v>280</v>
      </c>
      <c r="F211" s="175" t="s">
        <v>281</v>
      </c>
      <c r="G211" s="176" t="s">
        <v>266</v>
      </c>
      <c r="H211" s="177">
        <v>99.75</v>
      </c>
      <c r="I211" s="178"/>
      <c r="J211" s="179">
        <f>ROUND(I211*H211,2)</f>
        <v>0</v>
      </c>
      <c r="K211" s="175" t="s">
        <v>180</v>
      </c>
      <c r="L211" s="180"/>
      <c r="M211" s="181" t="s">
        <v>1</v>
      </c>
      <c r="N211" s="182" t="s">
        <v>45</v>
      </c>
      <c r="P211" s="141">
        <f>O211*H211</f>
        <v>0</v>
      </c>
      <c r="Q211" s="141">
        <v>7.7999999999999999E-4</v>
      </c>
      <c r="R211" s="141">
        <f>Q211*H211</f>
        <v>7.7804999999999999E-2</v>
      </c>
      <c r="S211" s="141">
        <v>0</v>
      </c>
      <c r="T211" s="142">
        <f>S211*H211</f>
        <v>0</v>
      </c>
      <c r="AR211" s="143" t="s">
        <v>228</v>
      </c>
      <c r="AT211" s="143" t="s">
        <v>255</v>
      </c>
      <c r="AU211" s="143" t="s">
        <v>170</v>
      </c>
      <c r="AY211" s="17" t="s">
        <v>161</v>
      </c>
      <c r="BE211" s="144">
        <f>IF(N211="základní",J211,0)</f>
        <v>0</v>
      </c>
      <c r="BF211" s="144">
        <f>IF(N211="snížená",J211,0)</f>
        <v>0</v>
      </c>
      <c r="BG211" s="144">
        <f>IF(N211="zákl. přenesená",J211,0)</f>
        <v>0</v>
      </c>
      <c r="BH211" s="144">
        <f>IF(N211="sníž. přenesená",J211,0)</f>
        <v>0</v>
      </c>
      <c r="BI211" s="144">
        <f>IF(N211="nulová",J211,0)</f>
        <v>0</v>
      </c>
      <c r="BJ211" s="17" t="s">
        <v>88</v>
      </c>
      <c r="BK211" s="144">
        <f>ROUND(I211*H211,2)</f>
        <v>0</v>
      </c>
      <c r="BL211" s="17" t="s">
        <v>169</v>
      </c>
      <c r="BM211" s="143" t="s">
        <v>282</v>
      </c>
    </row>
    <row r="212" spans="2:65" s="13" customFormat="1" ht="11.25">
      <c r="B212" s="152"/>
      <c r="D212" s="146" t="s">
        <v>172</v>
      </c>
      <c r="E212" s="153" t="s">
        <v>1</v>
      </c>
      <c r="F212" s="154" t="s">
        <v>278</v>
      </c>
      <c r="H212" s="155">
        <v>95</v>
      </c>
      <c r="I212" s="156"/>
      <c r="L212" s="152"/>
      <c r="M212" s="157"/>
      <c r="T212" s="158"/>
      <c r="AT212" s="153" t="s">
        <v>172</v>
      </c>
      <c r="AU212" s="153" t="s">
        <v>170</v>
      </c>
      <c r="AV212" s="13" t="s">
        <v>90</v>
      </c>
      <c r="AW212" s="13" t="s">
        <v>34</v>
      </c>
      <c r="AX212" s="13" t="s">
        <v>80</v>
      </c>
      <c r="AY212" s="153" t="s">
        <v>161</v>
      </c>
    </row>
    <row r="213" spans="2:65" s="13" customFormat="1" ht="11.25">
      <c r="B213" s="152"/>
      <c r="D213" s="146" t="s">
        <v>172</v>
      </c>
      <c r="E213" s="153" t="s">
        <v>1</v>
      </c>
      <c r="F213" s="154" t="s">
        <v>283</v>
      </c>
      <c r="H213" s="155">
        <v>4.75</v>
      </c>
      <c r="I213" s="156"/>
      <c r="L213" s="152"/>
      <c r="M213" s="157"/>
      <c r="T213" s="158"/>
      <c r="AT213" s="153" t="s">
        <v>172</v>
      </c>
      <c r="AU213" s="153" t="s">
        <v>170</v>
      </c>
      <c r="AV213" s="13" t="s">
        <v>90</v>
      </c>
      <c r="AW213" s="13" t="s">
        <v>34</v>
      </c>
      <c r="AX213" s="13" t="s">
        <v>80</v>
      </c>
      <c r="AY213" s="153" t="s">
        <v>161</v>
      </c>
    </row>
    <row r="214" spans="2:65" s="14" customFormat="1" ht="11.25">
      <c r="B214" s="159"/>
      <c r="D214" s="146" t="s">
        <v>172</v>
      </c>
      <c r="E214" s="160" t="s">
        <v>1</v>
      </c>
      <c r="F214" s="161" t="s">
        <v>177</v>
      </c>
      <c r="H214" s="162">
        <v>99.75</v>
      </c>
      <c r="I214" s="163"/>
      <c r="L214" s="159"/>
      <c r="M214" s="164"/>
      <c r="T214" s="165"/>
      <c r="AT214" s="160" t="s">
        <v>172</v>
      </c>
      <c r="AU214" s="160" t="s">
        <v>170</v>
      </c>
      <c r="AV214" s="14" t="s">
        <v>169</v>
      </c>
      <c r="AW214" s="14" t="s">
        <v>34</v>
      </c>
      <c r="AX214" s="14" t="s">
        <v>88</v>
      </c>
      <c r="AY214" s="160" t="s">
        <v>161</v>
      </c>
    </row>
    <row r="215" spans="2:65" s="11" customFormat="1" ht="22.9" customHeight="1">
      <c r="B215" s="120"/>
      <c r="D215" s="121" t="s">
        <v>79</v>
      </c>
      <c r="E215" s="130" t="s">
        <v>199</v>
      </c>
      <c r="F215" s="130" t="s">
        <v>284</v>
      </c>
      <c r="I215" s="123"/>
      <c r="J215" s="131">
        <f>BK215</f>
        <v>0</v>
      </c>
      <c r="L215" s="120"/>
      <c r="M215" s="125"/>
      <c r="P215" s="126">
        <f>P216+P244+P263+P275+P285</f>
        <v>0</v>
      </c>
      <c r="R215" s="126">
        <f>R216+R244+R263+R275+R285</f>
        <v>103.30979480000001</v>
      </c>
      <c r="T215" s="127">
        <f>T216+T244+T263+T275+T285</f>
        <v>0</v>
      </c>
      <c r="AR215" s="121" t="s">
        <v>88</v>
      </c>
      <c r="AT215" s="128" t="s">
        <v>79</v>
      </c>
      <c r="AU215" s="128" t="s">
        <v>88</v>
      </c>
      <c r="AY215" s="121" t="s">
        <v>161</v>
      </c>
      <c r="BK215" s="129">
        <f>BK216+BK244+BK263+BK275+BK285</f>
        <v>0</v>
      </c>
    </row>
    <row r="216" spans="2:65" s="11" customFormat="1" ht="20.85" customHeight="1">
      <c r="B216" s="120"/>
      <c r="D216" s="121" t="s">
        <v>79</v>
      </c>
      <c r="E216" s="130" t="s">
        <v>285</v>
      </c>
      <c r="F216" s="130" t="s">
        <v>286</v>
      </c>
      <c r="I216" s="123"/>
      <c r="J216" s="131">
        <f>BK216</f>
        <v>0</v>
      </c>
      <c r="L216" s="120"/>
      <c r="M216" s="125"/>
      <c r="P216" s="126">
        <f>SUM(P217:P243)</f>
        <v>0</v>
      </c>
      <c r="R216" s="126">
        <f>SUM(R217:R243)</f>
        <v>0.44777479999999997</v>
      </c>
      <c r="T216" s="127">
        <f>SUM(T217:T243)</f>
        <v>0</v>
      </c>
      <c r="AR216" s="121" t="s">
        <v>88</v>
      </c>
      <c r="AT216" s="128" t="s">
        <v>79</v>
      </c>
      <c r="AU216" s="128" t="s">
        <v>90</v>
      </c>
      <c r="AY216" s="121" t="s">
        <v>161</v>
      </c>
      <c r="BK216" s="129">
        <f>SUM(BK217:BK243)</f>
        <v>0</v>
      </c>
    </row>
    <row r="217" spans="2:65" s="1" customFormat="1" ht="24.2" customHeight="1">
      <c r="B217" s="32"/>
      <c r="C217" s="132" t="s">
        <v>287</v>
      </c>
      <c r="D217" s="132" t="s">
        <v>165</v>
      </c>
      <c r="E217" s="133" t="s">
        <v>288</v>
      </c>
      <c r="F217" s="134" t="s">
        <v>289</v>
      </c>
      <c r="G217" s="135" t="s">
        <v>190</v>
      </c>
      <c r="H217" s="136">
        <v>6675.84</v>
      </c>
      <c r="I217" s="137"/>
      <c r="J217" s="138">
        <f>ROUND(I217*H217,2)</f>
        <v>0</v>
      </c>
      <c r="K217" s="134" t="s">
        <v>180</v>
      </c>
      <c r="L217" s="32"/>
      <c r="M217" s="139" t="s">
        <v>1</v>
      </c>
      <c r="N217" s="140" t="s">
        <v>45</v>
      </c>
      <c r="P217" s="141">
        <f>O217*H217</f>
        <v>0</v>
      </c>
      <c r="Q217" s="141">
        <v>0</v>
      </c>
      <c r="R217" s="141">
        <f>Q217*H217</f>
        <v>0</v>
      </c>
      <c r="S217" s="141">
        <v>0</v>
      </c>
      <c r="T217" s="142">
        <f>S217*H217</f>
        <v>0</v>
      </c>
      <c r="AR217" s="143" t="s">
        <v>169</v>
      </c>
      <c r="AT217" s="143" t="s">
        <v>165</v>
      </c>
      <c r="AU217" s="143" t="s">
        <v>170</v>
      </c>
      <c r="AY217" s="17" t="s">
        <v>161</v>
      </c>
      <c r="BE217" s="144">
        <f>IF(N217="základní",J217,0)</f>
        <v>0</v>
      </c>
      <c r="BF217" s="144">
        <f>IF(N217="snížená",J217,0)</f>
        <v>0</v>
      </c>
      <c r="BG217" s="144">
        <f>IF(N217="zákl. přenesená",J217,0)</f>
        <v>0</v>
      </c>
      <c r="BH217" s="144">
        <f>IF(N217="sníž. přenesená",J217,0)</f>
        <v>0</v>
      </c>
      <c r="BI217" s="144">
        <f>IF(N217="nulová",J217,0)</f>
        <v>0</v>
      </c>
      <c r="BJ217" s="17" t="s">
        <v>88</v>
      </c>
      <c r="BK217" s="144">
        <f>ROUND(I217*H217,2)</f>
        <v>0</v>
      </c>
      <c r="BL217" s="17" t="s">
        <v>169</v>
      </c>
      <c r="BM217" s="143" t="s">
        <v>290</v>
      </c>
    </row>
    <row r="218" spans="2:65" s="12" customFormat="1" ht="11.25">
      <c r="B218" s="145"/>
      <c r="D218" s="146" t="s">
        <v>172</v>
      </c>
      <c r="E218" s="147" t="s">
        <v>1</v>
      </c>
      <c r="F218" s="148" t="s">
        <v>291</v>
      </c>
      <c r="H218" s="147" t="s">
        <v>1</v>
      </c>
      <c r="I218" s="149"/>
      <c r="L218" s="145"/>
      <c r="M218" s="150"/>
      <c r="T218" s="151"/>
      <c r="AT218" s="147" t="s">
        <v>172</v>
      </c>
      <c r="AU218" s="147" t="s">
        <v>170</v>
      </c>
      <c r="AV218" s="12" t="s">
        <v>88</v>
      </c>
      <c r="AW218" s="12" t="s">
        <v>34</v>
      </c>
      <c r="AX218" s="12" t="s">
        <v>80</v>
      </c>
      <c r="AY218" s="147" t="s">
        <v>161</v>
      </c>
    </row>
    <row r="219" spans="2:65" s="13" customFormat="1" ht="11.25">
      <c r="B219" s="152"/>
      <c r="D219" s="146" t="s">
        <v>172</v>
      </c>
      <c r="E219" s="153" t="s">
        <v>1</v>
      </c>
      <c r="F219" s="154" t="s">
        <v>292</v>
      </c>
      <c r="H219" s="155">
        <v>6333.66</v>
      </c>
      <c r="I219" s="156"/>
      <c r="L219" s="152"/>
      <c r="M219" s="157"/>
      <c r="T219" s="158"/>
      <c r="AT219" s="153" t="s">
        <v>172</v>
      </c>
      <c r="AU219" s="153" t="s">
        <v>170</v>
      </c>
      <c r="AV219" s="13" t="s">
        <v>90</v>
      </c>
      <c r="AW219" s="13" t="s">
        <v>34</v>
      </c>
      <c r="AX219" s="13" t="s">
        <v>80</v>
      </c>
      <c r="AY219" s="153" t="s">
        <v>161</v>
      </c>
    </row>
    <row r="220" spans="2:65" s="13" customFormat="1" ht="11.25">
      <c r="B220" s="152"/>
      <c r="D220" s="146" t="s">
        <v>172</v>
      </c>
      <c r="E220" s="153" t="s">
        <v>1</v>
      </c>
      <c r="F220" s="154" t="s">
        <v>293</v>
      </c>
      <c r="H220" s="155">
        <v>37.74</v>
      </c>
      <c r="I220" s="156"/>
      <c r="L220" s="152"/>
      <c r="M220" s="157"/>
      <c r="T220" s="158"/>
      <c r="AT220" s="153" t="s">
        <v>172</v>
      </c>
      <c r="AU220" s="153" t="s">
        <v>170</v>
      </c>
      <c r="AV220" s="13" t="s">
        <v>90</v>
      </c>
      <c r="AW220" s="13" t="s">
        <v>34</v>
      </c>
      <c r="AX220" s="13" t="s">
        <v>80</v>
      </c>
      <c r="AY220" s="153" t="s">
        <v>161</v>
      </c>
    </row>
    <row r="221" spans="2:65" s="12" customFormat="1" ht="11.25">
      <c r="B221" s="145"/>
      <c r="D221" s="146" t="s">
        <v>172</v>
      </c>
      <c r="E221" s="147" t="s">
        <v>1</v>
      </c>
      <c r="F221" s="148" t="s">
        <v>294</v>
      </c>
      <c r="H221" s="147" t="s">
        <v>1</v>
      </c>
      <c r="I221" s="149"/>
      <c r="L221" s="145"/>
      <c r="M221" s="150"/>
      <c r="T221" s="151"/>
      <c r="AT221" s="147" t="s">
        <v>172</v>
      </c>
      <c r="AU221" s="147" t="s">
        <v>170</v>
      </c>
      <c r="AV221" s="12" t="s">
        <v>88</v>
      </c>
      <c r="AW221" s="12" t="s">
        <v>34</v>
      </c>
      <c r="AX221" s="12" t="s">
        <v>80</v>
      </c>
      <c r="AY221" s="147" t="s">
        <v>161</v>
      </c>
    </row>
    <row r="222" spans="2:65" s="13" customFormat="1" ht="11.25">
      <c r="B222" s="152"/>
      <c r="D222" s="146" t="s">
        <v>172</v>
      </c>
      <c r="E222" s="153" t="s">
        <v>1</v>
      </c>
      <c r="F222" s="154" t="s">
        <v>295</v>
      </c>
      <c r="H222" s="155">
        <v>304.44</v>
      </c>
      <c r="I222" s="156"/>
      <c r="L222" s="152"/>
      <c r="M222" s="157"/>
      <c r="T222" s="158"/>
      <c r="AT222" s="153" t="s">
        <v>172</v>
      </c>
      <c r="AU222" s="153" t="s">
        <v>170</v>
      </c>
      <c r="AV222" s="13" t="s">
        <v>90</v>
      </c>
      <c r="AW222" s="13" t="s">
        <v>34</v>
      </c>
      <c r="AX222" s="13" t="s">
        <v>80</v>
      </c>
      <c r="AY222" s="153" t="s">
        <v>161</v>
      </c>
    </row>
    <row r="223" spans="2:65" s="14" customFormat="1" ht="11.25">
      <c r="B223" s="159"/>
      <c r="D223" s="146" t="s">
        <v>172</v>
      </c>
      <c r="E223" s="160" t="s">
        <v>1</v>
      </c>
      <c r="F223" s="161" t="s">
        <v>177</v>
      </c>
      <c r="H223" s="162">
        <v>6675.84</v>
      </c>
      <c r="I223" s="163"/>
      <c r="L223" s="159"/>
      <c r="M223" s="164"/>
      <c r="T223" s="165"/>
      <c r="AT223" s="160" t="s">
        <v>172</v>
      </c>
      <c r="AU223" s="160" t="s">
        <v>170</v>
      </c>
      <c r="AV223" s="14" t="s">
        <v>169</v>
      </c>
      <c r="AW223" s="14" t="s">
        <v>34</v>
      </c>
      <c r="AX223" s="14" t="s">
        <v>88</v>
      </c>
      <c r="AY223" s="160" t="s">
        <v>161</v>
      </c>
    </row>
    <row r="224" spans="2:65" s="1" customFormat="1" ht="24.2" customHeight="1">
      <c r="B224" s="32"/>
      <c r="C224" s="132" t="s">
        <v>296</v>
      </c>
      <c r="D224" s="132" t="s">
        <v>165</v>
      </c>
      <c r="E224" s="133" t="s">
        <v>297</v>
      </c>
      <c r="F224" s="134" t="s">
        <v>298</v>
      </c>
      <c r="G224" s="135" t="s">
        <v>190</v>
      </c>
      <c r="H224" s="136">
        <v>7472.47</v>
      </c>
      <c r="I224" s="137"/>
      <c r="J224" s="138">
        <f>ROUND(I224*H224,2)</f>
        <v>0</v>
      </c>
      <c r="K224" s="134" t="s">
        <v>180</v>
      </c>
      <c r="L224" s="32"/>
      <c r="M224" s="139" t="s">
        <v>1</v>
      </c>
      <c r="N224" s="140" t="s">
        <v>45</v>
      </c>
      <c r="P224" s="141">
        <f>O224*H224</f>
        <v>0</v>
      </c>
      <c r="Q224" s="141">
        <v>0</v>
      </c>
      <c r="R224" s="141">
        <f>Q224*H224</f>
        <v>0</v>
      </c>
      <c r="S224" s="141">
        <v>0</v>
      </c>
      <c r="T224" s="142">
        <f>S224*H224</f>
        <v>0</v>
      </c>
      <c r="AR224" s="143" t="s">
        <v>169</v>
      </c>
      <c r="AT224" s="143" t="s">
        <v>165</v>
      </c>
      <c r="AU224" s="143" t="s">
        <v>170</v>
      </c>
      <c r="AY224" s="17" t="s">
        <v>161</v>
      </c>
      <c r="BE224" s="144">
        <f>IF(N224="základní",J224,0)</f>
        <v>0</v>
      </c>
      <c r="BF224" s="144">
        <f>IF(N224="snížená",J224,0)</f>
        <v>0</v>
      </c>
      <c r="BG224" s="144">
        <f>IF(N224="zákl. přenesená",J224,0)</f>
        <v>0</v>
      </c>
      <c r="BH224" s="144">
        <f>IF(N224="sníž. přenesená",J224,0)</f>
        <v>0</v>
      </c>
      <c r="BI224" s="144">
        <f>IF(N224="nulová",J224,0)</f>
        <v>0</v>
      </c>
      <c r="BJ224" s="17" t="s">
        <v>88</v>
      </c>
      <c r="BK224" s="144">
        <f>ROUND(I224*H224,2)</f>
        <v>0</v>
      </c>
      <c r="BL224" s="17" t="s">
        <v>169</v>
      </c>
      <c r="BM224" s="143" t="s">
        <v>299</v>
      </c>
    </row>
    <row r="225" spans="2:65" s="12" customFormat="1" ht="11.25">
      <c r="B225" s="145"/>
      <c r="D225" s="146" t="s">
        <v>172</v>
      </c>
      <c r="E225" s="147" t="s">
        <v>1</v>
      </c>
      <c r="F225" s="148" t="s">
        <v>291</v>
      </c>
      <c r="H225" s="147" t="s">
        <v>1</v>
      </c>
      <c r="I225" s="149"/>
      <c r="L225" s="145"/>
      <c r="M225" s="150"/>
      <c r="T225" s="151"/>
      <c r="AT225" s="147" t="s">
        <v>172</v>
      </c>
      <c r="AU225" s="147" t="s">
        <v>170</v>
      </c>
      <c r="AV225" s="12" t="s">
        <v>88</v>
      </c>
      <c r="AW225" s="12" t="s">
        <v>34</v>
      </c>
      <c r="AX225" s="12" t="s">
        <v>80</v>
      </c>
      <c r="AY225" s="147" t="s">
        <v>161</v>
      </c>
    </row>
    <row r="226" spans="2:65" s="13" customFormat="1" ht="11.25">
      <c r="B226" s="152"/>
      <c r="D226" s="146" t="s">
        <v>172</v>
      </c>
      <c r="E226" s="153" t="s">
        <v>1</v>
      </c>
      <c r="F226" s="154" t="s">
        <v>300</v>
      </c>
      <c r="H226" s="155">
        <v>101.01</v>
      </c>
      <c r="I226" s="156"/>
      <c r="L226" s="152"/>
      <c r="M226" s="157"/>
      <c r="T226" s="158"/>
      <c r="AT226" s="153" t="s">
        <v>172</v>
      </c>
      <c r="AU226" s="153" t="s">
        <v>170</v>
      </c>
      <c r="AV226" s="13" t="s">
        <v>90</v>
      </c>
      <c r="AW226" s="13" t="s">
        <v>34</v>
      </c>
      <c r="AX226" s="13" t="s">
        <v>80</v>
      </c>
      <c r="AY226" s="153" t="s">
        <v>161</v>
      </c>
    </row>
    <row r="227" spans="2:65" s="12" customFormat="1" ht="11.25">
      <c r="B227" s="145"/>
      <c r="D227" s="146" t="s">
        <v>172</v>
      </c>
      <c r="E227" s="147" t="s">
        <v>1</v>
      </c>
      <c r="F227" s="148" t="s">
        <v>294</v>
      </c>
      <c r="H227" s="147" t="s">
        <v>1</v>
      </c>
      <c r="I227" s="149"/>
      <c r="L227" s="145"/>
      <c r="M227" s="150"/>
      <c r="T227" s="151"/>
      <c r="AT227" s="147" t="s">
        <v>172</v>
      </c>
      <c r="AU227" s="147" t="s">
        <v>170</v>
      </c>
      <c r="AV227" s="12" t="s">
        <v>88</v>
      </c>
      <c r="AW227" s="12" t="s">
        <v>34</v>
      </c>
      <c r="AX227" s="12" t="s">
        <v>80</v>
      </c>
      <c r="AY227" s="147" t="s">
        <v>161</v>
      </c>
    </row>
    <row r="228" spans="2:65" s="13" customFormat="1" ht="11.25">
      <c r="B228" s="152"/>
      <c r="D228" s="146" t="s">
        <v>172</v>
      </c>
      <c r="E228" s="153" t="s">
        <v>1</v>
      </c>
      <c r="F228" s="154" t="s">
        <v>301</v>
      </c>
      <c r="H228" s="155">
        <v>6733.08</v>
      </c>
      <c r="I228" s="156"/>
      <c r="L228" s="152"/>
      <c r="M228" s="157"/>
      <c r="T228" s="158"/>
      <c r="AT228" s="153" t="s">
        <v>172</v>
      </c>
      <c r="AU228" s="153" t="s">
        <v>170</v>
      </c>
      <c r="AV228" s="13" t="s">
        <v>90</v>
      </c>
      <c r="AW228" s="13" t="s">
        <v>34</v>
      </c>
      <c r="AX228" s="13" t="s">
        <v>80</v>
      </c>
      <c r="AY228" s="153" t="s">
        <v>161</v>
      </c>
    </row>
    <row r="229" spans="2:65" s="13" customFormat="1" ht="11.25">
      <c r="B229" s="152"/>
      <c r="D229" s="146" t="s">
        <v>172</v>
      </c>
      <c r="E229" s="153" t="s">
        <v>1</v>
      </c>
      <c r="F229" s="154" t="s">
        <v>302</v>
      </c>
      <c r="H229" s="155">
        <v>214.76</v>
      </c>
      <c r="I229" s="156"/>
      <c r="L229" s="152"/>
      <c r="M229" s="157"/>
      <c r="T229" s="158"/>
      <c r="AT229" s="153" t="s">
        <v>172</v>
      </c>
      <c r="AU229" s="153" t="s">
        <v>170</v>
      </c>
      <c r="AV229" s="13" t="s">
        <v>90</v>
      </c>
      <c r="AW229" s="13" t="s">
        <v>34</v>
      </c>
      <c r="AX229" s="13" t="s">
        <v>80</v>
      </c>
      <c r="AY229" s="153" t="s">
        <v>161</v>
      </c>
    </row>
    <row r="230" spans="2:65" s="13" customFormat="1" ht="11.25">
      <c r="B230" s="152"/>
      <c r="D230" s="146" t="s">
        <v>172</v>
      </c>
      <c r="E230" s="153" t="s">
        <v>1</v>
      </c>
      <c r="F230" s="154" t="s">
        <v>303</v>
      </c>
      <c r="H230" s="155">
        <v>40.119999999999997</v>
      </c>
      <c r="I230" s="156"/>
      <c r="L230" s="152"/>
      <c r="M230" s="157"/>
      <c r="T230" s="158"/>
      <c r="AT230" s="153" t="s">
        <v>172</v>
      </c>
      <c r="AU230" s="153" t="s">
        <v>170</v>
      </c>
      <c r="AV230" s="13" t="s">
        <v>90</v>
      </c>
      <c r="AW230" s="13" t="s">
        <v>34</v>
      </c>
      <c r="AX230" s="13" t="s">
        <v>80</v>
      </c>
      <c r="AY230" s="153" t="s">
        <v>161</v>
      </c>
    </row>
    <row r="231" spans="2:65" s="13" customFormat="1" ht="11.25">
      <c r="B231" s="152"/>
      <c r="D231" s="146" t="s">
        <v>172</v>
      </c>
      <c r="E231" s="153" t="s">
        <v>1</v>
      </c>
      <c r="F231" s="154" t="s">
        <v>304</v>
      </c>
      <c r="H231" s="155">
        <v>383.5</v>
      </c>
      <c r="I231" s="156"/>
      <c r="L231" s="152"/>
      <c r="M231" s="157"/>
      <c r="T231" s="158"/>
      <c r="AT231" s="153" t="s">
        <v>172</v>
      </c>
      <c r="AU231" s="153" t="s">
        <v>170</v>
      </c>
      <c r="AV231" s="13" t="s">
        <v>90</v>
      </c>
      <c r="AW231" s="13" t="s">
        <v>34</v>
      </c>
      <c r="AX231" s="13" t="s">
        <v>80</v>
      </c>
      <c r="AY231" s="153" t="s">
        <v>161</v>
      </c>
    </row>
    <row r="232" spans="2:65" s="14" customFormat="1" ht="11.25">
      <c r="B232" s="159"/>
      <c r="D232" s="146" t="s">
        <v>172</v>
      </c>
      <c r="E232" s="160" t="s">
        <v>1</v>
      </c>
      <c r="F232" s="161" t="s">
        <v>177</v>
      </c>
      <c r="H232" s="162">
        <v>7472.47</v>
      </c>
      <c r="I232" s="163"/>
      <c r="L232" s="159"/>
      <c r="M232" s="164"/>
      <c r="T232" s="165"/>
      <c r="AT232" s="160" t="s">
        <v>172</v>
      </c>
      <c r="AU232" s="160" t="s">
        <v>170</v>
      </c>
      <c r="AV232" s="14" t="s">
        <v>169</v>
      </c>
      <c r="AW232" s="14" t="s">
        <v>34</v>
      </c>
      <c r="AX232" s="14" t="s">
        <v>88</v>
      </c>
      <c r="AY232" s="160" t="s">
        <v>161</v>
      </c>
    </row>
    <row r="233" spans="2:65" s="1" customFormat="1" ht="24.2" customHeight="1">
      <c r="B233" s="32"/>
      <c r="C233" s="132" t="s">
        <v>305</v>
      </c>
      <c r="D233" s="132" t="s">
        <v>165</v>
      </c>
      <c r="E233" s="133" t="s">
        <v>306</v>
      </c>
      <c r="F233" s="134" t="s">
        <v>307</v>
      </c>
      <c r="G233" s="135" t="s">
        <v>190</v>
      </c>
      <c r="H233" s="136">
        <v>135.44999999999999</v>
      </c>
      <c r="I233" s="137"/>
      <c r="J233" s="138">
        <f>ROUND(I233*H233,2)</f>
        <v>0</v>
      </c>
      <c r="K233" s="134" t="s">
        <v>180</v>
      </c>
      <c r="L233" s="32"/>
      <c r="M233" s="139" t="s">
        <v>1</v>
      </c>
      <c r="N233" s="140" t="s">
        <v>45</v>
      </c>
      <c r="P233" s="141">
        <f>O233*H233</f>
        <v>0</v>
      </c>
      <c r="Q233" s="141">
        <v>0</v>
      </c>
      <c r="R233" s="141">
        <f>Q233*H233</f>
        <v>0</v>
      </c>
      <c r="S233" s="141">
        <v>0</v>
      </c>
      <c r="T233" s="142">
        <f>S233*H233</f>
        <v>0</v>
      </c>
      <c r="AR233" s="143" t="s">
        <v>169</v>
      </c>
      <c r="AT233" s="143" t="s">
        <v>165</v>
      </c>
      <c r="AU233" s="143" t="s">
        <v>170</v>
      </c>
      <c r="AY233" s="17" t="s">
        <v>161</v>
      </c>
      <c r="BE233" s="144">
        <f>IF(N233="základní",J233,0)</f>
        <v>0</v>
      </c>
      <c r="BF233" s="144">
        <f>IF(N233="snížená",J233,0)</f>
        <v>0</v>
      </c>
      <c r="BG233" s="144">
        <f>IF(N233="zákl. přenesená",J233,0)</f>
        <v>0</v>
      </c>
      <c r="BH233" s="144">
        <f>IF(N233="sníž. přenesená",J233,0)</f>
        <v>0</v>
      </c>
      <c r="BI233" s="144">
        <f>IF(N233="nulová",J233,0)</f>
        <v>0</v>
      </c>
      <c r="BJ233" s="17" t="s">
        <v>88</v>
      </c>
      <c r="BK233" s="144">
        <f>ROUND(I233*H233,2)</f>
        <v>0</v>
      </c>
      <c r="BL233" s="17" t="s">
        <v>169</v>
      </c>
      <c r="BM233" s="143" t="s">
        <v>308</v>
      </c>
    </row>
    <row r="234" spans="2:65" s="12" customFormat="1" ht="11.25">
      <c r="B234" s="145"/>
      <c r="D234" s="146" t="s">
        <v>172</v>
      </c>
      <c r="E234" s="147" t="s">
        <v>1</v>
      </c>
      <c r="F234" s="148" t="s">
        <v>291</v>
      </c>
      <c r="H234" s="147" t="s">
        <v>1</v>
      </c>
      <c r="I234" s="149"/>
      <c r="L234" s="145"/>
      <c r="M234" s="150"/>
      <c r="T234" s="151"/>
      <c r="AT234" s="147" t="s">
        <v>172</v>
      </c>
      <c r="AU234" s="147" t="s">
        <v>170</v>
      </c>
      <c r="AV234" s="12" t="s">
        <v>88</v>
      </c>
      <c r="AW234" s="12" t="s">
        <v>34</v>
      </c>
      <c r="AX234" s="12" t="s">
        <v>80</v>
      </c>
      <c r="AY234" s="147" t="s">
        <v>161</v>
      </c>
    </row>
    <row r="235" spans="2:65" s="13" customFormat="1" ht="11.25">
      <c r="B235" s="152"/>
      <c r="D235" s="146" t="s">
        <v>172</v>
      </c>
      <c r="E235" s="153" t="s">
        <v>1</v>
      </c>
      <c r="F235" s="154" t="s">
        <v>309</v>
      </c>
      <c r="H235" s="155">
        <v>135.44999999999999</v>
      </c>
      <c r="I235" s="156"/>
      <c r="L235" s="152"/>
      <c r="M235" s="157"/>
      <c r="T235" s="158"/>
      <c r="AT235" s="153" t="s">
        <v>172</v>
      </c>
      <c r="AU235" s="153" t="s">
        <v>170</v>
      </c>
      <c r="AV235" s="13" t="s">
        <v>90</v>
      </c>
      <c r="AW235" s="13" t="s">
        <v>34</v>
      </c>
      <c r="AX235" s="13" t="s">
        <v>88</v>
      </c>
      <c r="AY235" s="153" t="s">
        <v>161</v>
      </c>
    </row>
    <row r="236" spans="2:65" s="1" customFormat="1" ht="24.2" customHeight="1">
      <c r="B236" s="32"/>
      <c r="C236" s="132" t="s">
        <v>7</v>
      </c>
      <c r="D236" s="132" t="s">
        <v>165</v>
      </c>
      <c r="E236" s="133" t="s">
        <v>310</v>
      </c>
      <c r="F236" s="134" t="s">
        <v>311</v>
      </c>
      <c r="G236" s="135" t="s">
        <v>190</v>
      </c>
      <c r="H236" s="136">
        <v>95.55</v>
      </c>
      <c r="I236" s="137"/>
      <c r="J236" s="138">
        <f>ROUND(I236*H236,2)</f>
        <v>0</v>
      </c>
      <c r="K236" s="134" t="s">
        <v>180</v>
      </c>
      <c r="L236" s="32"/>
      <c r="M236" s="139" t="s">
        <v>1</v>
      </c>
      <c r="N236" s="140" t="s">
        <v>45</v>
      </c>
      <c r="P236" s="141">
        <f>O236*H236</f>
        <v>0</v>
      </c>
      <c r="Q236" s="141">
        <v>0</v>
      </c>
      <c r="R236" s="141">
        <f>Q236*H236</f>
        <v>0</v>
      </c>
      <c r="S236" s="141">
        <v>0</v>
      </c>
      <c r="T236" s="142">
        <f>S236*H236</f>
        <v>0</v>
      </c>
      <c r="AR236" s="143" t="s">
        <v>169</v>
      </c>
      <c r="AT236" s="143" t="s">
        <v>165</v>
      </c>
      <c r="AU236" s="143" t="s">
        <v>170</v>
      </c>
      <c r="AY236" s="17" t="s">
        <v>161</v>
      </c>
      <c r="BE236" s="144">
        <f>IF(N236="základní",J236,0)</f>
        <v>0</v>
      </c>
      <c r="BF236" s="144">
        <f>IF(N236="snížená",J236,0)</f>
        <v>0</v>
      </c>
      <c r="BG236" s="144">
        <f>IF(N236="zákl. přenesená",J236,0)</f>
        <v>0</v>
      </c>
      <c r="BH236" s="144">
        <f>IF(N236="sníž. přenesená",J236,0)</f>
        <v>0</v>
      </c>
      <c r="BI236" s="144">
        <f>IF(N236="nulová",J236,0)</f>
        <v>0</v>
      </c>
      <c r="BJ236" s="17" t="s">
        <v>88</v>
      </c>
      <c r="BK236" s="144">
        <f>ROUND(I236*H236,2)</f>
        <v>0</v>
      </c>
      <c r="BL236" s="17" t="s">
        <v>169</v>
      </c>
      <c r="BM236" s="143" t="s">
        <v>312</v>
      </c>
    </row>
    <row r="237" spans="2:65" s="12" customFormat="1" ht="11.25">
      <c r="B237" s="145"/>
      <c r="D237" s="146" t="s">
        <v>172</v>
      </c>
      <c r="E237" s="147" t="s">
        <v>1</v>
      </c>
      <c r="F237" s="148" t="s">
        <v>291</v>
      </c>
      <c r="H237" s="147" t="s">
        <v>1</v>
      </c>
      <c r="I237" s="149"/>
      <c r="L237" s="145"/>
      <c r="M237" s="150"/>
      <c r="T237" s="151"/>
      <c r="AT237" s="147" t="s">
        <v>172</v>
      </c>
      <c r="AU237" s="147" t="s">
        <v>170</v>
      </c>
      <c r="AV237" s="12" t="s">
        <v>88</v>
      </c>
      <c r="AW237" s="12" t="s">
        <v>34</v>
      </c>
      <c r="AX237" s="12" t="s">
        <v>80</v>
      </c>
      <c r="AY237" s="147" t="s">
        <v>161</v>
      </c>
    </row>
    <row r="238" spans="2:65" s="13" customFormat="1" ht="11.25">
      <c r="B238" s="152"/>
      <c r="D238" s="146" t="s">
        <v>172</v>
      </c>
      <c r="E238" s="153" t="s">
        <v>1</v>
      </c>
      <c r="F238" s="154" t="s">
        <v>313</v>
      </c>
      <c r="H238" s="155">
        <v>95.55</v>
      </c>
      <c r="I238" s="156"/>
      <c r="L238" s="152"/>
      <c r="M238" s="157"/>
      <c r="T238" s="158"/>
      <c r="AT238" s="153" t="s">
        <v>172</v>
      </c>
      <c r="AU238" s="153" t="s">
        <v>170</v>
      </c>
      <c r="AV238" s="13" t="s">
        <v>90</v>
      </c>
      <c r="AW238" s="13" t="s">
        <v>34</v>
      </c>
      <c r="AX238" s="13" t="s">
        <v>88</v>
      </c>
      <c r="AY238" s="153" t="s">
        <v>161</v>
      </c>
    </row>
    <row r="239" spans="2:65" s="1" customFormat="1" ht="24.2" customHeight="1">
      <c r="B239" s="32"/>
      <c r="C239" s="132" t="s">
        <v>314</v>
      </c>
      <c r="D239" s="132" t="s">
        <v>165</v>
      </c>
      <c r="E239" s="133" t="s">
        <v>315</v>
      </c>
      <c r="F239" s="134" t="s">
        <v>316</v>
      </c>
      <c r="G239" s="135" t="s">
        <v>190</v>
      </c>
      <c r="H239" s="136">
        <v>383.5</v>
      </c>
      <c r="I239" s="137"/>
      <c r="J239" s="138">
        <f>ROUND(I239*H239,2)</f>
        <v>0</v>
      </c>
      <c r="K239" s="134" t="s">
        <v>180</v>
      </c>
      <c r="L239" s="32"/>
      <c r="M239" s="139" t="s">
        <v>1</v>
      </c>
      <c r="N239" s="140" t="s">
        <v>45</v>
      </c>
      <c r="P239" s="141">
        <f>O239*H239</f>
        <v>0</v>
      </c>
      <c r="Q239" s="141">
        <v>2.2000000000000001E-4</v>
      </c>
      <c r="R239" s="141">
        <f>Q239*H239</f>
        <v>8.4370000000000001E-2</v>
      </c>
      <c r="S239" s="141">
        <v>0</v>
      </c>
      <c r="T239" s="142">
        <f>S239*H239</f>
        <v>0</v>
      </c>
      <c r="AR239" s="143" t="s">
        <v>169</v>
      </c>
      <c r="AT239" s="143" t="s">
        <v>165</v>
      </c>
      <c r="AU239" s="143" t="s">
        <v>170</v>
      </c>
      <c r="AY239" s="17" t="s">
        <v>161</v>
      </c>
      <c r="BE239" s="144">
        <f>IF(N239="základní",J239,0)</f>
        <v>0</v>
      </c>
      <c r="BF239" s="144">
        <f>IF(N239="snížená",J239,0)</f>
        <v>0</v>
      </c>
      <c r="BG239" s="144">
        <f>IF(N239="zákl. přenesená",J239,0)</f>
        <v>0</v>
      </c>
      <c r="BH239" s="144">
        <f>IF(N239="sníž. přenesená",J239,0)</f>
        <v>0</v>
      </c>
      <c r="BI239" s="144">
        <f>IF(N239="nulová",J239,0)</f>
        <v>0</v>
      </c>
      <c r="BJ239" s="17" t="s">
        <v>88</v>
      </c>
      <c r="BK239" s="144">
        <f>ROUND(I239*H239,2)</f>
        <v>0</v>
      </c>
      <c r="BL239" s="17" t="s">
        <v>169</v>
      </c>
      <c r="BM239" s="143" t="s">
        <v>317</v>
      </c>
    </row>
    <row r="240" spans="2:65" s="13" customFormat="1" ht="11.25">
      <c r="B240" s="152"/>
      <c r="D240" s="146" t="s">
        <v>172</v>
      </c>
      <c r="E240" s="153" t="s">
        <v>1</v>
      </c>
      <c r="F240" s="154" t="s">
        <v>304</v>
      </c>
      <c r="H240" s="155">
        <v>383.5</v>
      </c>
      <c r="I240" s="156"/>
      <c r="L240" s="152"/>
      <c r="M240" s="157"/>
      <c r="T240" s="158"/>
      <c r="AT240" s="153" t="s">
        <v>172</v>
      </c>
      <c r="AU240" s="153" t="s">
        <v>170</v>
      </c>
      <c r="AV240" s="13" t="s">
        <v>90</v>
      </c>
      <c r="AW240" s="13" t="s">
        <v>34</v>
      </c>
      <c r="AX240" s="13" t="s">
        <v>88</v>
      </c>
      <c r="AY240" s="153" t="s">
        <v>161</v>
      </c>
    </row>
    <row r="241" spans="2:65" s="1" customFormat="1" ht="24.2" customHeight="1">
      <c r="B241" s="32"/>
      <c r="C241" s="173" t="s">
        <v>318</v>
      </c>
      <c r="D241" s="173" t="s">
        <v>255</v>
      </c>
      <c r="E241" s="174" t="s">
        <v>319</v>
      </c>
      <c r="F241" s="175" t="s">
        <v>320</v>
      </c>
      <c r="G241" s="176" t="s">
        <v>190</v>
      </c>
      <c r="H241" s="177">
        <v>454.25599999999997</v>
      </c>
      <c r="I241" s="178"/>
      <c r="J241" s="179">
        <f>ROUND(I241*H241,2)</f>
        <v>0</v>
      </c>
      <c r="K241" s="175" t="s">
        <v>180</v>
      </c>
      <c r="L241" s="180"/>
      <c r="M241" s="181" t="s">
        <v>1</v>
      </c>
      <c r="N241" s="182" t="s">
        <v>45</v>
      </c>
      <c r="P241" s="141">
        <f>O241*H241</f>
        <v>0</v>
      </c>
      <c r="Q241" s="141">
        <v>8.0000000000000004E-4</v>
      </c>
      <c r="R241" s="141">
        <f>Q241*H241</f>
        <v>0.36340479999999997</v>
      </c>
      <c r="S241" s="141">
        <v>0</v>
      </c>
      <c r="T241" s="142">
        <f>S241*H241</f>
        <v>0</v>
      </c>
      <c r="AR241" s="143" t="s">
        <v>228</v>
      </c>
      <c r="AT241" s="143" t="s">
        <v>255</v>
      </c>
      <c r="AU241" s="143" t="s">
        <v>170</v>
      </c>
      <c r="AY241" s="17" t="s">
        <v>161</v>
      </c>
      <c r="BE241" s="144">
        <f>IF(N241="základní",J241,0)</f>
        <v>0</v>
      </c>
      <c r="BF241" s="144">
        <f>IF(N241="snížená",J241,0)</f>
        <v>0</v>
      </c>
      <c r="BG241" s="144">
        <f>IF(N241="zákl. přenesená",J241,0)</f>
        <v>0</v>
      </c>
      <c r="BH241" s="144">
        <f>IF(N241="sníž. přenesená",J241,0)</f>
        <v>0</v>
      </c>
      <c r="BI241" s="144">
        <f>IF(N241="nulová",J241,0)</f>
        <v>0</v>
      </c>
      <c r="BJ241" s="17" t="s">
        <v>88</v>
      </c>
      <c r="BK241" s="144">
        <f>ROUND(I241*H241,2)</f>
        <v>0</v>
      </c>
      <c r="BL241" s="17" t="s">
        <v>169</v>
      </c>
      <c r="BM241" s="143" t="s">
        <v>321</v>
      </c>
    </row>
    <row r="242" spans="2:65" s="13" customFormat="1" ht="11.25">
      <c r="B242" s="152"/>
      <c r="D242" s="146" t="s">
        <v>172</v>
      </c>
      <c r="E242" s="153" t="s">
        <v>1</v>
      </c>
      <c r="F242" s="154" t="s">
        <v>304</v>
      </c>
      <c r="H242" s="155">
        <v>383.5</v>
      </c>
      <c r="I242" s="156"/>
      <c r="L242" s="152"/>
      <c r="M242" s="157"/>
      <c r="T242" s="158"/>
      <c r="AT242" s="153" t="s">
        <v>172</v>
      </c>
      <c r="AU242" s="153" t="s">
        <v>170</v>
      </c>
      <c r="AV242" s="13" t="s">
        <v>90</v>
      </c>
      <c r="AW242" s="13" t="s">
        <v>34</v>
      </c>
      <c r="AX242" s="13" t="s">
        <v>88</v>
      </c>
      <c r="AY242" s="153" t="s">
        <v>161</v>
      </c>
    </row>
    <row r="243" spans="2:65" s="13" customFormat="1" ht="11.25">
      <c r="B243" s="152"/>
      <c r="D243" s="146" t="s">
        <v>172</v>
      </c>
      <c r="F243" s="154" t="s">
        <v>322</v>
      </c>
      <c r="H243" s="155">
        <v>454.25599999999997</v>
      </c>
      <c r="I243" s="156"/>
      <c r="L243" s="152"/>
      <c r="M243" s="157"/>
      <c r="T243" s="158"/>
      <c r="AT243" s="153" t="s">
        <v>172</v>
      </c>
      <c r="AU243" s="153" t="s">
        <v>170</v>
      </c>
      <c r="AV243" s="13" t="s">
        <v>90</v>
      </c>
      <c r="AW243" s="13" t="s">
        <v>4</v>
      </c>
      <c r="AX243" s="13" t="s">
        <v>88</v>
      </c>
      <c r="AY243" s="153" t="s">
        <v>161</v>
      </c>
    </row>
    <row r="244" spans="2:65" s="11" customFormat="1" ht="20.85" customHeight="1">
      <c r="B244" s="120"/>
      <c r="D244" s="121" t="s">
        <v>79</v>
      </c>
      <c r="E244" s="130" t="s">
        <v>323</v>
      </c>
      <c r="F244" s="130" t="s">
        <v>324</v>
      </c>
      <c r="I244" s="123"/>
      <c r="J244" s="131">
        <f>BK244</f>
        <v>0</v>
      </c>
      <c r="L244" s="120"/>
      <c r="M244" s="125"/>
      <c r="P244" s="126">
        <f>SUM(P245:P262)</f>
        <v>0</v>
      </c>
      <c r="R244" s="126">
        <f>SUM(R245:R262)</f>
        <v>0</v>
      </c>
      <c r="T244" s="127">
        <f>SUM(T245:T262)</f>
        <v>0</v>
      </c>
      <c r="AR244" s="121" t="s">
        <v>88</v>
      </c>
      <c r="AT244" s="128" t="s">
        <v>79</v>
      </c>
      <c r="AU244" s="128" t="s">
        <v>90</v>
      </c>
      <c r="AY244" s="121" t="s">
        <v>161</v>
      </c>
      <c r="BK244" s="129">
        <f>SUM(BK245:BK262)</f>
        <v>0</v>
      </c>
    </row>
    <row r="245" spans="2:65" s="1" customFormat="1" ht="24.2" customHeight="1">
      <c r="B245" s="32"/>
      <c r="C245" s="132" t="s">
        <v>325</v>
      </c>
      <c r="D245" s="132" t="s">
        <v>165</v>
      </c>
      <c r="E245" s="133" t="s">
        <v>326</v>
      </c>
      <c r="F245" s="134" t="s">
        <v>327</v>
      </c>
      <c r="G245" s="135" t="s">
        <v>190</v>
      </c>
      <c r="H245" s="136">
        <v>138</v>
      </c>
      <c r="I245" s="137"/>
      <c r="J245" s="138">
        <f>ROUND(I245*H245,2)</f>
        <v>0</v>
      </c>
      <c r="K245" s="134" t="s">
        <v>180</v>
      </c>
      <c r="L245" s="32"/>
      <c r="M245" s="139" t="s">
        <v>1</v>
      </c>
      <c r="N245" s="140" t="s">
        <v>45</v>
      </c>
      <c r="P245" s="141">
        <f>O245*H245</f>
        <v>0</v>
      </c>
      <c r="Q245" s="141">
        <v>0</v>
      </c>
      <c r="R245" s="141">
        <f>Q245*H245</f>
        <v>0</v>
      </c>
      <c r="S245" s="141">
        <v>0</v>
      </c>
      <c r="T245" s="142">
        <f>S245*H245</f>
        <v>0</v>
      </c>
      <c r="AR245" s="143" t="s">
        <v>169</v>
      </c>
      <c r="AT245" s="143" t="s">
        <v>165</v>
      </c>
      <c r="AU245" s="143" t="s">
        <v>170</v>
      </c>
      <c r="AY245" s="17" t="s">
        <v>161</v>
      </c>
      <c r="BE245" s="144">
        <f>IF(N245="základní",J245,0)</f>
        <v>0</v>
      </c>
      <c r="BF245" s="144">
        <f>IF(N245="snížená",J245,0)</f>
        <v>0</v>
      </c>
      <c r="BG245" s="144">
        <f>IF(N245="zákl. přenesená",J245,0)</f>
        <v>0</v>
      </c>
      <c r="BH245" s="144">
        <f>IF(N245="sníž. přenesená",J245,0)</f>
        <v>0</v>
      </c>
      <c r="BI245" s="144">
        <f>IF(N245="nulová",J245,0)</f>
        <v>0</v>
      </c>
      <c r="BJ245" s="17" t="s">
        <v>88</v>
      </c>
      <c r="BK245" s="144">
        <f>ROUND(I245*H245,2)</f>
        <v>0</v>
      </c>
      <c r="BL245" s="17" t="s">
        <v>169</v>
      </c>
      <c r="BM245" s="143" t="s">
        <v>328</v>
      </c>
    </row>
    <row r="246" spans="2:65" s="13" customFormat="1" ht="11.25">
      <c r="B246" s="152"/>
      <c r="D246" s="146" t="s">
        <v>172</v>
      </c>
      <c r="E246" s="153" t="s">
        <v>1</v>
      </c>
      <c r="F246" s="154" t="s">
        <v>329</v>
      </c>
      <c r="H246" s="155">
        <v>138</v>
      </c>
      <c r="I246" s="156"/>
      <c r="L246" s="152"/>
      <c r="M246" s="157"/>
      <c r="T246" s="158"/>
      <c r="AT246" s="153" t="s">
        <v>172</v>
      </c>
      <c r="AU246" s="153" t="s">
        <v>170</v>
      </c>
      <c r="AV246" s="13" t="s">
        <v>90</v>
      </c>
      <c r="AW246" s="13" t="s">
        <v>34</v>
      </c>
      <c r="AX246" s="13" t="s">
        <v>88</v>
      </c>
      <c r="AY246" s="153" t="s">
        <v>161</v>
      </c>
    </row>
    <row r="247" spans="2:65" s="1" customFormat="1" ht="24.2" customHeight="1">
      <c r="B247" s="32"/>
      <c r="C247" s="132" t="s">
        <v>330</v>
      </c>
      <c r="D247" s="132" t="s">
        <v>165</v>
      </c>
      <c r="E247" s="133" t="s">
        <v>331</v>
      </c>
      <c r="F247" s="134" t="s">
        <v>332</v>
      </c>
      <c r="G247" s="135" t="s">
        <v>190</v>
      </c>
      <c r="H247" s="136">
        <v>2853</v>
      </c>
      <c r="I247" s="137"/>
      <c r="J247" s="138">
        <f>ROUND(I247*H247,2)</f>
        <v>0</v>
      </c>
      <c r="K247" s="134" t="s">
        <v>180</v>
      </c>
      <c r="L247" s="32"/>
      <c r="M247" s="139" t="s">
        <v>1</v>
      </c>
      <c r="N247" s="140" t="s">
        <v>45</v>
      </c>
      <c r="P247" s="141">
        <f>O247*H247</f>
        <v>0</v>
      </c>
      <c r="Q247" s="141">
        <v>0</v>
      </c>
      <c r="R247" s="141">
        <f>Q247*H247</f>
        <v>0</v>
      </c>
      <c r="S247" s="141">
        <v>0</v>
      </c>
      <c r="T247" s="142">
        <f>S247*H247</f>
        <v>0</v>
      </c>
      <c r="AR247" s="143" t="s">
        <v>169</v>
      </c>
      <c r="AT247" s="143" t="s">
        <v>165</v>
      </c>
      <c r="AU247" s="143" t="s">
        <v>170</v>
      </c>
      <c r="AY247" s="17" t="s">
        <v>161</v>
      </c>
      <c r="BE247" s="144">
        <f>IF(N247="základní",J247,0)</f>
        <v>0</v>
      </c>
      <c r="BF247" s="144">
        <f>IF(N247="snížená",J247,0)</f>
        <v>0</v>
      </c>
      <c r="BG247" s="144">
        <f>IF(N247="zákl. přenesená",J247,0)</f>
        <v>0</v>
      </c>
      <c r="BH247" s="144">
        <f>IF(N247="sníž. přenesená",J247,0)</f>
        <v>0</v>
      </c>
      <c r="BI247" s="144">
        <f>IF(N247="nulová",J247,0)</f>
        <v>0</v>
      </c>
      <c r="BJ247" s="17" t="s">
        <v>88</v>
      </c>
      <c r="BK247" s="144">
        <f>ROUND(I247*H247,2)</f>
        <v>0</v>
      </c>
      <c r="BL247" s="17" t="s">
        <v>169</v>
      </c>
      <c r="BM247" s="143" t="s">
        <v>333</v>
      </c>
    </row>
    <row r="248" spans="2:65" s="13" customFormat="1" ht="11.25">
      <c r="B248" s="152"/>
      <c r="D248" s="146" t="s">
        <v>172</v>
      </c>
      <c r="E248" s="153" t="s">
        <v>1</v>
      </c>
      <c r="F248" s="154" t="s">
        <v>334</v>
      </c>
      <c r="H248" s="155">
        <v>2853</v>
      </c>
      <c r="I248" s="156"/>
      <c r="L248" s="152"/>
      <c r="M248" s="157"/>
      <c r="T248" s="158"/>
      <c r="AT248" s="153" t="s">
        <v>172</v>
      </c>
      <c r="AU248" s="153" t="s">
        <v>170</v>
      </c>
      <c r="AV248" s="13" t="s">
        <v>90</v>
      </c>
      <c r="AW248" s="13" t="s">
        <v>34</v>
      </c>
      <c r="AX248" s="13" t="s">
        <v>88</v>
      </c>
      <c r="AY248" s="153" t="s">
        <v>161</v>
      </c>
    </row>
    <row r="249" spans="2:65" s="1" customFormat="1" ht="24.2" customHeight="1">
      <c r="B249" s="32"/>
      <c r="C249" s="132" t="s">
        <v>335</v>
      </c>
      <c r="D249" s="132" t="s">
        <v>165</v>
      </c>
      <c r="E249" s="133" t="s">
        <v>336</v>
      </c>
      <c r="F249" s="134" t="s">
        <v>337</v>
      </c>
      <c r="G249" s="135" t="s">
        <v>190</v>
      </c>
      <c r="H249" s="136">
        <v>5706</v>
      </c>
      <c r="I249" s="137"/>
      <c r="J249" s="138">
        <f>ROUND(I249*H249,2)</f>
        <v>0</v>
      </c>
      <c r="K249" s="134" t="s">
        <v>1</v>
      </c>
      <c r="L249" s="32"/>
      <c r="M249" s="139" t="s">
        <v>1</v>
      </c>
      <c r="N249" s="140" t="s">
        <v>45</v>
      </c>
      <c r="P249" s="141">
        <f>O249*H249</f>
        <v>0</v>
      </c>
      <c r="Q249" s="141">
        <v>0</v>
      </c>
      <c r="R249" s="141">
        <f>Q249*H249</f>
        <v>0</v>
      </c>
      <c r="S249" s="141">
        <v>0</v>
      </c>
      <c r="T249" s="142">
        <f>S249*H249</f>
        <v>0</v>
      </c>
      <c r="AR249" s="143" t="s">
        <v>169</v>
      </c>
      <c r="AT249" s="143" t="s">
        <v>165</v>
      </c>
      <c r="AU249" s="143" t="s">
        <v>170</v>
      </c>
      <c r="AY249" s="17" t="s">
        <v>161</v>
      </c>
      <c r="BE249" s="144">
        <f>IF(N249="základní",J249,0)</f>
        <v>0</v>
      </c>
      <c r="BF249" s="144">
        <f>IF(N249="snížená",J249,0)</f>
        <v>0</v>
      </c>
      <c r="BG249" s="144">
        <f>IF(N249="zákl. přenesená",J249,0)</f>
        <v>0</v>
      </c>
      <c r="BH249" s="144">
        <f>IF(N249="sníž. přenesená",J249,0)</f>
        <v>0</v>
      </c>
      <c r="BI249" s="144">
        <f>IF(N249="nulová",J249,0)</f>
        <v>0</v>
      </c>
      <c r="BJ249" s="17" t="s">
        <v>88</v>
      </c>
      <c r="BK249" s="144">
        <f>ROUND(I249*H249,2)</f>
        <v>0</v>
      </c>
      <c r="BL249" s="17" t="s">
        <v>169</v>
      </c>
      <c r="BM249" s="143" t="s">
        <v>338</v>
      </c>
    </row>
    <row r="250" spans="2:65" s="13" customFormat="1" ht="11.25">
      <c r="B250" s="152"/>
      <c r="D250" s="146" t="s">
        <v>172</v>
      </c>
      <c r="E250" s="153" t="s">
        <v>1</v>
      </c>
      <c r="F250" s="154" t="s">
        <v>339</v>
      </c>
      <c r="H250" s="155">
        <v>5706</v>
      </c>
      <c r="I250" s="156"/>
      <c r="L250" s="152"/>
      <c r="M250" s="157"/>
      <c r="T250" s="158"/>
      <c r="AT250" s="153" t="s">
        <v>172</v>
      </c>
      <c r="AU250" s="153" t="s">
        <v>170</v>
      </c>
      <c r="AV250" s="13" t="s">
        <v>90</v>
      </c>
      <c r="AW250" s="13" t="s">
        <v>34</v>
      </c>
      <c r="AX250" s="13" t="s">
        <v>88</v>
      </c>
      <c r="AY250" s="153" t="s">
        <v>161</v>
      </c>
    </row>
    <row r="251" spans="2:65" s="1" customFormat="1" ht="24.2" customHeight="1">
      <c r="B251" s="32"/>
      <c r="C251" s="132" t="s">
        <v>340</v>
      </c>
      <c r="D251" s="132" t="s">
        <v>165</v>
      </c>
      <c r="E251" s="133" t="s">
        <v>341</v>
      </c>
      <c r="F251" s="134" t="s">
        <v>342</v>
      </c>
      <c r="G251" s="135" t="s">
        <v>190</v>
      </c>
      <c r="H251" s="136">
        <v>138</v>
      </c>
      <c r="I251" s="137"/>
      <c r="J251" s="138">
        <f>ROUND(I251*H251,2)</f>
        <v>0</v>
      </c>
      <c r="K251" s="134" t="s">
        <v>180</v>
      </c>
      <c r="L251" s="32"/>
      <c r="M251" s="139" t="s">
        <v>1</v>
      </c>
      <c r="N251" s="140" t="s">
        <v>45</v>
      </c>
      <c r="P251" s="141">
        <f>O251*H251</f>
        <v>0</v>
      </c>
      <c r="Q251" s="141">
        <v>0</v>
      </c>
      <c r="R251" s="141">
        <f>Q251*H251</f>
        <v>0</v>
      </c>
      <c r="S251" s="141">
        <v>0</v>
      </c>
      <c r="T251" s="142">
        <f>S251*H251</f>
        <v>0</v>
      </c>
      <c r="AR251" s="143" t="s">
        <v>169</v>
      </c>
      <c r="AT251" s="143" t="s">
        <v>165</v>
      </c>
      <c r="AU251" s="143" t="s">
        <v>170</v>
      </c>
      <c r="AY251" s="17" t="s">
        <v>161</v>
      </c>
      <c r="BE251" s="144">
        <f>IF(N251="základní",J251,0)</f>
        <v>0</v>
      </c>
      <c r="BF251" s="144">
        <f>IF(N251="snížená",J251,0)</f>
        <v>0</v>
      </c>
      <c r="BG251" s="144">
        <f>IF(N251="zákl. přenesená",J251,0)</f>
        <v>0</v>
      </c>
      <c r="BH251" s="144">
        <f>IF(N251="sníž. přenesená",J251,0)</f>
        <v>0</v>
      </c>
      <c r="BI251" s="144">
        <f>IF(N251="nulová",J251,0)</f>
        <v>0</v>
      </c>
      <c r="BJ251" s="17" t="s">
        <v>88</v>
      </c>
      <c r="BK251" s="144">
        <f>ROUND(I251*H251,2)</f>
        <v>0</v>
      </c>
      <c r="BL251" s="17" t="s">
        <v>169</v>
      </c>
      <c r="BM251" s="143" t="s">
        <v>343</v>
      </c>
    </row>
    <row r="252" spans="2:65" s="13" customFormat="1" ht="11.25">
      <c r="B252" s="152"/>
      <c r="D252" s="146" t="s">
        <v>172</v>
      </c>
      <c r="E252" s="153" t="s">
        <v>1</v>
      </c>
      <c r="F252" s="154" t="s">
        <v>329</v>
      </c>
      <c r="H252" s="155">
        <v>138</v>
      </c>
      <c r="I252" s="156"/>
      <c r="L252" s="152"/>
      <c r="M252" s="157"/>
      <c r="T252" s="158"/>
      <c r="AT252" s="153" t="s">
        <v>172</v>
      </c>
      <c r="AU252" s="153" t="s">
        <v>170</v>
      </c>
      <c r="AV252" s="13" t="s">
        <v>90</v>
      </c>
      <c r="AW252" s="13" t="s">
        <v>34</v>
      </c>
      <c r="AX252" s="13" t="s">
        <v>88</v>
      </c>
      <c r="AY252" s="153" t="s">
        <v>161</v>
      </c>
    </row>
    <row r="253" spans="2:65" s="1" customFormat="1" ht="24.2" customHeight="1">
      <c r="B253" s="32"/>
      <c r="C253" s="132" t="s">
        <v>344</v>
      </c>
      <c r="D253" s="132" t="s">
        <v>165</v>
      </c>
      <c r="E253" s="133" t="s">
        <v>345</v>
      </c>
      <c r="F253" s="134" t="s">
        <v>346</v>
      </c>
      <c r="G253" s="135" t="s">
        <v>190</v>
      </c>
      <c r="H253" s="136">
        <v>2853</v>
      </c>
      <c r="I253" s="137"/>
      <c r="J253" s="138">
        <f>ROUND(I253*H253,2)</f>
        <v>0</v>
      </c>
      <c r="K253" s="134" t="s">
        <v>180</v>
      </c>
      <c r="L253" s="32"/>
      <c r="M253" s="139" t="s">
        <v>1</v>
      </c>
      <c r="N253" s="140" t="s">
        <v>45</v>
      </c>
      <c r="P253" s="141">
        <f>O253*H253</f>
        <v>0</v>
      </c>
      <c r="Q253" s="141">
        <v>0</v>
      </c>
      <c r="R253" s="141">
        <f>Q253*H253</f>
        <v>0</v>
      </c>
      <c r="S253" s="141">
        <v>0</v>
      </c>
      <c r="T253" s="142">
        <f>S253*H253</f>
        <v>0</v>
      </c>
      <c r="AR253" s="143" t="s">
        <v>169</v>
      </c>
      <c r="AT253" s="143" t="s">
        <v>165</v>
      </c>
      <c r="AU253" s="143" t="s">
        <v>170</v>
      </c>
      <c r="AY253" s="17" t="s">
        <v>161</v>
      </c>
      <c r="BE253" s="144">
        <f>IF(N253="základní",J253,0)</f>
        <v>0</v>
      </c>
      <c r="BF253" s="144">
        <f>IF(N253="snížená",J253,0)</f>
        <v>0</v>
      </c>
      <c r="BG253" s="144">
        <f>IF(N253="zákl. přenesená",J253,0)</f>
        <v>0</v>
      </c>
      <c r="BH253" s="144">
        <f>IF(N253="sníž. přenesená",J253,0)</f>
        <v>0</v>
      </c>
      <c r="BI253" s="144">
        <f>IF(N253="nulová",J253,0)</f>
        <v>0</v>
      </c>
      <c r="BJ253" s="17" t="s">
        <v>88</v>
      </c>
      <c r="BK253" s="144">
        <f>ROUND(I253*H253,2)</f>
        <v>0</v>
      </c>
      <c r="BL253" s="17" t="s">
        <v>169</v>
      </c>
      <c r="BM253" s="143" t="s">
        <v>347</v>
      </c>
    </row>
    <row r="254" spans="2:65" s="13" customFormat="1" ht="11.25">
      <c r="B254" s="152"/>
      <c r="D254" s="146" t="s">
        <v>172</v>
      </c>
      <c r="E254" s="153" t="s">
        <v>1</v>
      </c>
      <c r="F254" s="154" t="s">
        <v>348</v>
      </c>
      <c r="H254" s="155">
        <v>2853</v>
      </c>
      <c r="I254" s="156"/>
      <c r="L254" s="152"/>
      <c r="M254" s="157"/>
      <c r="T254" s="158"/>
      <c r="AT254" s="153" t="s">
        <v>172</v>
      </c>
      <c r="AU254" s="153" t="s">
        <v>170</v>
      </c>
      <c r="AV254" s="13" t="s">
        <v>90</v>
      </c>
      <c r="AW254" s="13" t="s">
        <v>34</v>
      </c>
      <c r="AX254" s="13" t="s">
        <v>88</v>
      </c>
      <c r="AY254" s="153" t="s">
        <v>161</v>
      </c>
    </row>
    <row r="255" spans="2:65" s="1" customFormat="1" ht="24.2" customHeight="1">
      <c r="B255" s="32"/>
      <c r="C255" s="132" t="s">
        <v>349</v>
      </c>
      <c r="D255" s="132" t="s">
        <v>165</v>
      </c>
      <c r="E255" s="133" t="s">
        <v>350</v>
      </c>
      <c r="F255" s="134" t="s">
        <v>351</v>
      </c>
      <c r="G255" s="135" t="s">
        <v>190</v>
      </c>
      <c r="H255" s="136">
        <v>2853</v>
      </c>
      <c r="I255" s="137"/>
      <c r="J255" s="138">
        <f>ROUND(I255*H255,2)</f>
        <v>0</v>
      </c>
      <c r="K255" s="134" t="s">
        <v>180</v>
      </c>
      <c r="L255" s="32"/>
      <c r="M255" s="139" t="s">
        <v>1</v>
      </c>
      <c r="N255" s="140" t="s">
        <v>45</v>
      </c>
      <c r="P255" s="141">
        <f>O255*H255</f>
        <v>0</v>
      </c>
      <c r="Q255" s="141">
        <v>0</v>
      </c>
      <c r="R255" s="141">
        <f>Q255*H255</f>
        <v>0</v>
      </c>
      <c r="S255" s="141">
        <v>0</v>
      </c>
      <c r="T255" s="142">
        <f>S255*H255</f>
        <v>0</v>
      </c>
      <c r="AR255" s="143" t="s">
        <v>169</v>
      </c>
      <c r="AT255" s="143" t="s">
        <v>165</v>
      </c>
      <c r="AU255" s="143" t="s">
        <v>170</v>
      </c>
      <c r="AY255" s="17" t="s">
        <v>161</v>
      </c>
      <c r="BE255" s="144">
        <f>IF(N255="základní",J255,0)</f>
        <v>0</v>
      </c>
      <c r="BF255" s="144">
        <f>IF(N255="snížená",J255,0)</f>
        <v>0</v>
      </c>
      <c r="BG255" s="144">
        <f>IF(N255="zákl. přenesená",J255,0)</f>
        <v>0</v>
      </c>
      <c r="BH255" s="144">
        <f>IF(N255="sníž. přenesená",J255,0)</f>
        <v>0</v>
      </c>
      <c r="BI255" s="144">
        <f>IF(N255="nulová",J255,0)</f>
        <v>0</v>
      </c>
      <c r="BJ255" s="17" t="s">
        <v>88</v>
      </c>
      <c r="BK255" s="144">
        <f>ROUND(I255*H255,2)</f>
        <v>0</v>
      </c>
      <c r="BL255" s="17" t="s">
        <v>169</v>
      </c>
      <c r="BM255" s="143" t="s">
        <v>352</v>
      </c>
    </row>
    <row r="256" spans="2:65" s="13" customFormat="1" ht="11.25">
      <c r="B256" s="152"/>
      <c r="D256" s="146" t="s">
        <v>172</v>
      </c>
      <c r="E256" s="153" t="s">
        <v>1</v>
      </c>
      <c r="F256" s="154" t="s">
        <v>348</v>
      </c>
      <c r="H256" s="155">
        <v>2853</v>
      </c>
      <c r="I256" s="156"/>
      <c r="L256" s="152"/>
      <c r="M256" s="157"/>
      <c r="T256" s="158"/>
      <c r="AT256" s="153" t="s">
        <v>172</v>
      </c>
      <c r="AU256" s="153" t="s">
        <v>170</v>
      </c>
      <c r="AV256" s="13" t="s">
        <v>90</v>
      </c>
      <c r="AW256" s="13" t="s">
        <v>34</v>
      </c>
      <c r="AX256" s="13" t="s">
        <v>88</v>
      </c>
      <c r="AY256" s="153" t="s">
        <v>161</v>
      </c>
    </row>
    <row r="257" spans="2:65" s="1" customFormat="1" ht="24.2" customHeight="1">
      <c r="B257" s="32"/>
      <c r="C257" s="132" t="s">
        <v>353</v>
      </c>
      <c r="D257" s="132" t="s">
        <v>165</v>
      </c>
      <c r="E257" s="133" t="s">
        <v>354</v>
      </c>
      <c r="F257" s="134" t="s">
        <v>355</v>
      </c>
      <c r="G257" s="135" t="s">
        <v>190</v>
      </c>
      <c r="H257" s="136">
        <v>138</v>
      </c>
      <c r="I257" s="137"/>
      <c r="J257" s="138">
        <f>ROUND(I257*H257,2)</f>
        <v>0</v>
      </c>
      <c r="K257" s="134" t="s">
        <v>180</v>
      </c>
      <c r="L257" s="32"/>
      <c r="M257" s="139" t="s">
        <v>1</v>
      </c>
      <c r="N257" s="140" t="s">
        <v>45</v>
      </c>
      <c r="P257" s="141">
        <f>O257*H257</f>
        <v>0</v>
      </c>
      <c r="Q257" s="141">
        <v>0</v>
      </c>
      <c r="R257" s="141">
        <f>Q257*H257</f>
        <v>0</v>
      </c>
      <c r="S257" s="141">
        <v>0</v>
      </c>
      <c r="T257" s="142">
        <f>S257*H257</f>
        <v>0</v>
      </c>
      <c r="AR257" s="143" t="s">
        <v>169</v>
      </c>
      <c r="AT257" s="143" t="s">
        <v>165</v>
      </c>
      <c r="AU257" s="143" t="s">
        <v>170</v>
      </c>
      <c r="AY257" s="17" t="s">
        <v>161</v>
      </c>
      <c r="BE257" s="144">
        <f>IF(N257="základní",J257,0)</f>
        <v>0</v>
      </c>
      <c r="BF257" s="144">
        <f>IF(N257="snížená",J257,0)</f>
        <v>0</v>
      </c>
      <c r="BG257" s="144">
        <f>IF(N257="zákl. přenesená",J257,0)</f>
        <v>0</v>
      </c>
      <c r="BH257" s="144">
        <f>IF(N257="sníž. přenesená",J257,0)</f>
        <v>0</v>
      </c>
      <c r="BI257" s="144">
        <f>IF(N257="nulová",J257,0)</f>
        <v>0</v>
      </c>
      <c r="BJ257" s="17" t="s">
        <v>88</v>
      </c>
      <c r="BK257" s="144">
        <f>ROUND(I257*H257,2)</f>
        <v>0</v>
      </c>
      <c r="BL257" s="17" t="s">
        <v>169</v>
      </c>
      <c r="BM257" s="143" t="s">
        <v>356</v>
      </c>
    </row>
    <row r="258" spans="2:65" s="13" customFormat="1" ht="11.25">
      <c r="B258" s="152"/>
      <c r="D258" s="146" t="s">
        <v>172</v>
      </c>
      <c r="E258" s="153" t="s">
        <v>1</v>
      </c>
      <c r="F258" s="154" t="s">
        <v>329</v>
      </c>
      <c r="H258" s="155">
        <v>138</v>
      </c>
      <c r="I258" s="156"/>
      <c r="L258" s="152"/>
      <c r="M258" s="157"/>
      <c r="T258" s="158"/>
      <c r="AT258" s="153" t="s">
        <v>172</v>
      </c>
      <c r="AU258" s="153" t="s">
        <v>170</v>
      </c>
      <c r="AV258" s="13" t="s">
        <v>90</v>
      </c>
      <c r="AW258" s="13" t="s">
        <v>34</v>
      </c>
      <c r="AX258" s="13" t="s">
        <v>88</v>
      </c>
      <c r="AY258" s="153" t="s">
        <v>161</v>
      </c>
    </row>
    <row r="259" spans="2:65" s="1" customFormat="1" ht="24.2" customHeight="1">
      <c r="B259" s="32"/>
      <c r="C259" s="132" t="s">
        <v>357</v>
      </c>
      <c r="D259" s="132" t="s">
        <v>165</v>
      </c>
      <c r="E259" s="133" t="s">
        <v>358</v>
      </c>
      <c r="F259" s="134" t="s">
        <v>359</v>
      </c>
      <c r="G259" s="135" t="s">
        <v>190</v>
      </c>
      <c r="H259" s="136">
        <v>138</v>
      </c>
      <c r="I259" s="137"/>
      <c r="J259" s="138">
        <f>ROUND(I259*H259,2)</f>
        <v>0</v>
      </c>
      <c r="K259" s="134" t="s">
        <v>180</v>
      </c>
      <c r="L259" s="32"/>
      <c r="M259" s="139" t="s">
        <v>1</v>
      </c>
      <c r="N259" s="140" t="s">
        <v>45</v>
      </c>
      <c r="P259" s="141">
        <f>O259*H259</f>
        <v>0</v>
      </c>
      <c r="Q259" s="141">
        <v>0</v>
      </c>
      <c r="R259" s="141">
        <f>Q259*H259</f>
        <v>0</v>
      </c>
      <c r="S259" s="141">
        <v>0</v>
      </c>
      <c r="T259" s="142">
        <f>S259*H259</f>
        <v>0</v>
      </c>
      <c r="AR259" s="143" t="s">
        <v>169</v>
      </c>
      <c r="AT259" s="143" t="s">
        <v>165</v>
      </c>
      <c r="AU259" s="143" t="s">
        <v>170</v>
      </c>
      <c r="AY259" s="17" t="s">
        <v>161</v>
      </c>
      <c r="BE259" s="144">
        <f>IF(N259="základní",J259,0)</f>
        <v>0</v>
      </c>
      <c r="BF259" s="144">
        <f>IF(N259="snížená",J259,0)</f>
        <v>0</v>
      </c>
      <c r="BG259" s="144">
        <f>IF(N259="zákl. přenesená",J259,0)</f>
        <v>0</v>
      </c>
      <c r="BH259" s="144">
        <f>IF(N259="sníž. přenesená",J259,0)</f>
        <v>0</v>
      </c>
      <c r="BI259" s="144">
        <f>IF(N259="nulová",J259,0)</f>
        <v>0</v>
      </c>
      <c r="BJ259" s="17" t="s">
        <v>88</v>
      </c>
      <c r="BK259" s="144">
        <f>ROUND(I259*H259,2)</f>
        <v>0</v>
      </c>
      <c r="BL259" s="17" t="s">
        <v>169</v>
      </c>
      <c r="BM259" s="143" t="s">
        <v>360</v>
      </c>
    </row>
    <row r="260" spans="2:65" s="13" customFormat="1" ht="11.25">
      <c r="B260" s="152"/>
      <c r="D260" s="146" t="s">
        <v>172</v>
      </c>
      <c r="E260" s="153" t="s">
        <v>1</v>
      </c>
      <c r="F260" s="154" t="s">
        <v>329</v>
      </c>
      <c r="H260" s="155">
        <v>138</v>
      </c>
      <c r="I260" s="156"/>
      <c r="L260" s="152"/>
      <c r="M260" s="157"/>
      <c r="T260" s="158"/>
      <c r="AT260" s="153" t="s">
        <v>172</v>
      </c>
      <c r="AU260" s="153" t="s">
        <v>170</v>
      </c>
      <c r="AV260" s="13" t="s">
        <v>90</v>
      </c>
      <c r="AW260" s="13" t="s">
        <v>34</v>
      </c>
      <c r="AX260" s="13" t="s">
        <v>88</v>
      </c>
      <c r="AY260" s="153" t="s">
        <v>161</v>
      </c>
    </row>
    <row r="261" spans="2:65" s="1" customFormat="1" ht="24.2" customHeight="1">
      <c r="B261" s="32"/>
      <c r="C261" s="132" t="s">
        <v>361</v>
      </c>
      <c r="D261" s="132" t="s">
        <v>165</v>
      </c>
      <c r="E261" s="133" t="s">
        <v>362</v>
      </c>
      <c r="F261" s="134" t="s">
        <v>363</v>
      </c>
      <c r="G261" s="135" t="s">
        <v>190</v>
      </c>
      <c r="H261" s="136">
        <v>2853</v>
      </c>
      <c r="I261" s="137"/>
      <c r="J261" s="138">
        <f>ROUND(I261*H261,2)</f>
        <v>0</v>
      </c>
      <c r="K261" s="134" t="s">
        <v>1</v>
      </c>
      <c r="L261" s="32"/>
      <c r="M261" s="139" t="s">
        <v>1</v>
      </c>
      <c r="N261" s="140" t="s">
        <v>45</v>
      </c>
      <c r="P261" s="141">
        <f>O261*H261</f>
        <v>0</v>
      </c>
      <c r="Q261" s="141">
        <v>0</v>
      </c>
      <c r="R261" s="141">
        <f>Q261*H261</f>
        <v>0</v>
      </c>
      <c r="S261" s="141">
        <v>0</v>
      </c>
      <c r="T261" s="142">
        <f>S261*H261</f>
        <v>0</v>
      </c>
      <c r="AR261" s="143" t="s">
        <v>169</v>
      </c>
      <c r="AT261" s="143" t="s">
        <v>165</v>
      </c>
      <c r="AU261" s="143" t="s">
        <v>170</v>
      </c>
      <c r="AY261" s="17" t="s">
        <v>161</v>
      </c>
      <c r="BE261" s="144">
        <f>IF(N261="základní",J261,0)</f>
        <v>0</v>
      </c>
      <c r="BF261" s="144">
        <f>IF(N261="snížená",J261,0)</f>
        <v>0</v>
      </c>
      <c r="BG261" s="144">
        <f>IF(N261="zákl. přenesená",J261,0)</f>
        <v>0</v>
      </c>
      <c r="BH261" s="144">
        <f>IF(N261="sníž. přenesená",J261,0)</f>
        <v>0</v>
      </c>
      <c r="BI261" s="144">
        <f>IF(N261="nulová",J261,0)</f>
        <v>0</v>
      </c>
      <c r="BJ261" s="17" t="s">
        <v>88</v>
      </c>
      <c r="BK261" s="144">
        <f>ROUND(I261*H261,2)</f>
        <v>0</v>
      </c>
      <c r="BL261" s="17" t="s">
        <v>169</v>
      </c>
      <c r="BM261" s="143" t="s">
        <v>364</v>
      </c>
    </row>
    <row r="262" spans="2:65" s="13" customFormat="1" ht="11.25">
      <c r="B262" s="152"/>
      <c r="D262" s="146" t="s">
        <v>172</v>
      </c>
      <c r="E262" s="153" t="s">
        <v>1</v>
      </c>
      <c r="F262" s="154" t="s">
        <v>348</v>
      </c>
      <c r="H262" s="155">
        <v>2853</v>
      </c>
      <c r="I262" s="156"/>
      <c r="L262" s="152"/>
      <c r="M262" s="157"/>
      <c r="T262" s="158"/>
      <c r="AT262" s="153" t="s">
        <v>172</v>
      </c>
      <c r="AU262" s="153" t="s">
        <v>170</v>
      </c>
      <c r="AV262" s="13" t="s">
        <v>90</v>
      </c>
      <c r="AW262" s="13" t="s">
        <v>34</v>
      </c>
      <c r="AX262" s="13" t="s">
        <v>88</v>
      </c>
      <c r="AY262" s="153" t="s">
        <v>161</v>
      </c>
    </row>
    <row r="263" spans="2:65" s="11" customFormat="1" ht="20.85" customHeight="1">
      <c r="B263" s="120"/>
      <c r="D263" s="121" t="s">
        <v>79</v>
      </c>
      <c r="E263" s="130" t="s">
        <v>365</v>
      </c>
      <c r="F263" s="130" t="s">
        <v>366</v>
      </c>
      <c r="I263" s="123"/>
      <c r="J263" s="131">
        <f>BK263</f>
        <v>0</v>
      </c>
      <c r="L263" s="120"/>
      <c r="M263" s="125"/>
      <c r="P263" s="126">
        <f>SUM(P264:P274)</f>
        <v>0</v>
      </c>
      <c r="R263" s="126">
        <f>SUM(R264:R274)</f>
        <v>34.325699999999998</v>
      </c>
      <c r="T263" s="127">
        <f>SUM(T264:T274)</f>
        <v>0</v>
      </c>
      <c r="AR263" s="121" t="s">
        <v>88</v>
      </c>
      <c r="AT263" s="128" t="s">
        <v>79</v>
      </c>
      <c r="AU263" s="128" t="s">
        <v>90</v>
      </c>
      <c r="AY263" s="121" t="s">
        <v>161</v>
      </c>
      <c r="BK263" s="129">
        <f>SUM(BK264:BK274)</f>
        <v>0</v>
      </c>
    </row>
    <row r="264" spans="2:65" s="1" customFormat="1" ht="24.2" customHeight="1">
      <c r="B264" s="32"/>
      <c r="C264" s="132" t="s">
        <v>367</v>
      </c>
      <c r="D264" s="132" t="s">
        <v>165</v>
      </c>
      <c r="E264" s="133" t="s">
        <v>368</v>
      </c>
      <c r="F264" s="134" t="s">
        <v>369</v>
      </c>
      <c r="G264" s="135" t="s">
        <v>190</v>
      </c>
      <c r="H264" s="136">
        <v>129</v>
      </c>
      <c r="I264" s="137"/>
      <c r="J264" s="138">
        <f>ROUND(I264*H264,2)</f>
        <v>0</v>
      </c>
      <c r="K264" s="134" t="s">
        <v>180</v>
      </c>
      <c r="L264" s="32"/>
      <c r="M264" s="139" t="s">
        <v>1</v>
      </c>
      <c r="N264" s="140" t="s">
        <v>45</v>
      </c>
      <c r="P264" s="141">
        <f>O264*H264</f>
        <v>0</v>
      </c>
      <c r="Q264" s="141">
        <v>0.11162</v>
      </c>
      <c r="R264" s="141">
        <f>Q264*H264</f>
        <v>14.39898</v>
      </c>
      <c r="S264" s="141">
        <v>0</v>
      </c>
      <c r="T264" s="142">
        <f>S264*H264</f>
        <v>0</v>
      </c>
      <c r="AR264" s="143" t="s">
        <v>169</v>
      </c>
      <c r="AT264" s="143" t="s">
        <v>165</v>
      </c>
      <c r="AU264" s="143" t="s">
        <v>170</v>
      </c>
      <c r="AY264" s="17" t="s">
        <v>161</v>
      </c>
      <c r="BE264" s="144">
        <f>IF(N264="základní",J264,0)</f>
        <v>0</v>
      </c>
      <c r="BF264" s="144">
        <f>IF(N264="snížená",J264,0)</f>
        <v>0</v>
      </c>
      <c r="BG264" s="144">
        <f>IF(N264="zákl. přenesená",J264,0)</f>
        <v>0</v>
      </c>
      <c r="BH264" s="144">
        <f>IF(N264="sníž. přenesená",J264,0)</f>
        <v>0</v>
      </c>
      <c r="BI264" s="144">
        <f>IF(N264="nulová",J264,0)</f>
        <v>0</v>
      </c>
      <c r="BJ264" s="17" t="s">
        <v>88</v>
      </c>
      <c r="BK264" s="144">
        <f>ROUND(I264*H264,2)</f>
        <v>0</v>
      </c>
      <c r="BL264" s="17" t="s">
        <v>169</v>
      </c>
      <c r="BM264" s="143" t="s">
        <v>370</v>
      </c>
    </row>
    <row r="265" spans="2:65" s="13" customFormat="1" ht="11.25">
      <c r="B265" s="152"/>
      <c r="D265" s="146" t="s">
        <v>172</v>
      </c>
      <c r="E265" s="153" t="s">
        <v>1</v>
      </c>
      <c r="F265" s="154" t="s">
        <v>371</v>
      </c>
      <c r="H265" s="155">
        <v>53</v>
      </c>
      <c r="I265" s="156"/>
      <c r="L265" s="152"/>
      <c r="M265" s="157"/>
      <c r="T265" s="158"/>
      <c r="AT265" s="153" t="s">
        <v>172</v>
      </c>
      <c r="AU265" s="153" t="s">
        <v>170</v>
      </c>
      <c r="AV265" s="13" t="s">
        <v>90</v>
      </c>
      <c r="AW265" s="13" t="s">
        <v>34</v>
      </c>
      <c r="AX265" s="13" t="s">
        <v>80</v>
      </c>
      <c r="AY265" s="153" t="s">
        <v>161</v>
      </c>
    </row>
    <row r="266" spans="2:65" s="13" customFormat="1" ht="11.25">
      <c r="B266" s="152"/>
      <c r="D266" s="146" t="s">
        <v>172</v>
      </c>
      <c r="E266" s="153" t="s">
        <v>1</v>
      </c>
      <c r="F266" s="154" t="s">
        <v>372</v>
      </c>
      <c r="H266" s="155">
        <v>30.5</v>
      </c>
      <c r="I266" s="156"/>
      <c r="L266" s="152"/>
      <c r="M266" s="157"/>
      <c r="T266" s="158"/>
      <c r="AT266" s="153" t="s">
        <v>172</v>
      </c>
      <c r="AU266" s="153" t="s">
        <v>170</v>
      </c>
      <c r="AV266" s="13" t="s">
        <v>90</v>
      </c>
      <c r="AW266" s="13" t="s">
        <v>34</v>
      </c>
      <c r="AX266" s="13" t="s">
        <v>80</v>
      </c>
      <c r="AY266" s="153" t="s">
        <v>161</v>
      </c>
    </row>
    <row r="267" spans="2:65" s="13" customFormat="1" ht="11.25">
      <c r="B267" s="152"/>
      <c r="D267" s="146" t="s">
        <v>172</v>
      </c>
      <c r="E267" s="153" t="s">
        <v>1</v>
      </c>
      <c r="F267" s="154" t="s">
        <v>373</v>
      </c>
      <c r="H267" s="155">
        <v>27.5</v>
      </c>
      <c r="I267" s="156"/>
      <c r="L267" s="152"/>
      <c r="M267" s="157"/>
      <c r="T267" s="158"/>
      <c r="AT267" s="153" t="s">
        <v>172</v>
      </c>
      <c r="AU267" s="153" t="s">
        <v>170</v>
      </c>
      <c r="AV267" s="13" t="s">
        <v>90</v>
      </c>
      <c r="AW267" s="13" t="s">
        <v>34</v>
      </c>
      <c r="AX267" s="13" t="s">
        <v>80</v>
      </c>
      <c r="AY267" s="153" t="s">
        <v>161</v>
      </c>
    </row>
    <row r="268" spans="2:65" s="15" customFormat="1" ht="11.25">
      <c r="B268" s="166"/>
      <c r="D268" s="146" t="s">
        <v>172</v>
      </c>
      <c r="E268" s="167" t="s">
        <v>1</v>
      </c>
      <c r="F268" s="168" t="s">
        <v>208</v>
      </c>
      <c r="H268" s="169">
        <v>111</v>
      </c>
      <c r="I268" s="170"/>
      <c r="L268" s="166"/>
      <c r="M268" s="171"/>
      <c r="T268" s="172"/>
      <c r="AT268" s="167" t="s">
        <v>172</v>
      </c>
      <c r="AU268" s="167" t="s">
        <v>170</v>
      </c>
      <c r="AV268" s="15" t="s">
        <v>170</v>
      </c>
      <c r="AW268" s="15" t="s">
        <v>34</v>
      </c>
      <c r="AX268" s="15" t="s">
        <v>80</v>
      </c>
      <c r="AY268" s="167" t="s">
        <v>161</v>
      </c>
    </row>
    <row r="269" spans="2:65" s="13" customFormat="1" ht="11.25">
      <c r="B269" s="152"/>
      <c r="D269" s="146" t="s">
        <v>172</v>
      </c>
      <c r="E269" s="153" t="s">
        <v>1</v>
      </c>
      <c r="F269" s="154" t="s">
        <v>374</v>
      </c>
      <c r="H269" s="155">
        <v>18</v>
      </c>
      <c r="I269" s="156"/>
      <c r="L269" s="152"/>
      <c r="M269" s="157"/>
      <c r="T269" s="158"/>
      <c r="AT269" s="153" t="s">
        <v>172</v>
      </c>
      <c r="AU269" s="153" t="s">
        <v>170</v>
      </c>
      <c r="AV269" s="13" t="s">
        <v>90</v>
      </c>
      <c r="AW269" s="13" t="s">
        <v>34</v>
      </c>
      <c r="AX269" s="13" t="s">
        <v>80</v>
      </c>
      <c r="AY269" s="153" t="s">
        <v>161</v>
      </c>
    </row>
    <row r="270" spans="2:65" s="14" customFormat="1" ht="11.25">
      <c r="B270" s="159"/>
      <c r="D270" s="146" t="s">
        <v>172</v>
      </c>
      <c r="E270" s="160" t="s">
        <v>1</v>
      </c>
      <c r="F270" s="161" t="s">
        <v>177</v>
      </c>
      <c r="H270" s="162">
        <v>129</v>
      </c>
      <c r="I270" s="163"/>
      <c r="L270" s="159"/>
      <c r="M270" s="164"/>
      <c r="T270" s="165"/>
      <c r="AT270" s="160" t="s">
        <v>172</v>
      </c>
      <c r="AU270" s="160" t="s">
        <v>170</v>
      </c>
      <c r="AV270" s="14" t="s">
        <v>169</v>
      </c>
      <c r="AW270" s="14" t="s">
        <v>34</v>
      </c>
      <c r="AX270" s="14" t="s">
        <v>88</v>
      </c>
      <c r="AY270" s="160" t="s">
        <v>161</v>
      </c>
    </row>
    <row r="271" spans="2:65" s="1" customFormat="1" ht="24.2" customHeight="1">
      <c r="B271" s="32"/>
      <c r="C271" s="173" t="s">
        <v>375</v>
      </c>
      <c r="D271" s="173" t="s">
        <v>255</v>
      </c>
      <c r="E271" s="174" t="s">
        <v>376</v>
      </c>
      <c r="F271" s="175" t="s">
        <v>377</v>
      </c>
      <c r="G271" s="176" t="s">
        <v>190</v>
      </c>
      <c r="H271" s="177">
        <v>113.22</v>
      </c>
      <c r="I271" s="178"/>
      <c r="J271" s="179">
        <f>ROUND(I271*H271,2)</f>
        <v>0</v>
      </c>
      <c r="K271" s="175" t="s">
        <v>180</v>
      </c>
      <c r="L271" s="180"/>
      <c r="M271" s="181" t="s">
        <v>1</v>
      </c>
      <c r="N271" s="182" t="s">
        <v>45</v>
      </c>
      <c r="P271" s="141">
        <f>O271*H271</f>
        <v>0</v>
      </c>
      <c r="Q271" s="141">
        <v>0.17599999999999999</v>
      </c>
      <c r="R271" s="141">
        <f>Q271*H271</f>
        <v>19.92672</v>
      </c>
      <c r="S271" s="141">
        <v>0</v>
      </c>
      <c r="T271" s="142">
        <f>S271*H271</f>
        <v>0</v>
      </c>
      <c r="AR271" s="143" t="s">
        <v>228</v>
      </c>
      <c r="AT271" s="143" t="s">
        <v>255</v>
      </c>
      <c r="AU271" s="143" t="s">
        <v>170</v>
      </c>
      <c r="AY271" s="17" t="s">
        <v>161</v>
      </c>
      <c r="BE271" s="144">
        <f>IF(N271="základní",J271,0)</f>
        <v>0</v>
      </c>
      <c r="BF271" s="144">
        <f>IF(N271="snížená",J271,0)</f>
        <v>0</v>
      </c>
      <c r="BG271" s="144">
        <f>IF(N271="zákl. přenesená",J271,0)</f>
        <v>0</v>
      </c>
      <c r="BH271" s="144">
        <f>IF(N271="sníž. přenesená",J271,0)</f>
        <v>0</v>
      </c>
      <c r="BI271" s="144">
        <f>IF(N271="nulová",J271,0)</f>
        <v>0</v>
      </c>
      <c r="BJ271" s="17" t="s">
        <v>88</v>
      </c>
      <c r="BK271" s="144">
        <f>ROUND(I271*H271,2)</f>
        <v>0</v>
      </c>
      <c r="BL271" s="17" t="s">
        <v>169</v>
      </c>
      <c r="BM271" s="143" t="s">
        <v>378</v>
      </c>
    </row>
    <row r="272" spans="2:65" s="13" customFormat="1" ht="11.25">
      <c r="B272" s="152"/>
      <c r="D272" s="146" t="s">
        <v>172</v>
      </c>
      <c r="E272" s="153" t="s">
        <v>1</v>
      </c>
      <c r="F272" s="154" t="s">
        <v>379</v>
      </c>
      <c r="H272" s="155">
        <v>111</v>
      </c>
      <c r="I272" s="156"/>
      <c r="L272" s="152"/>
      <c r="M272" s="157"/>
      <c r="T272" s="158"/>
      <c r="AT272" s="153" t="s">
        <v>172</v>
      </c>
      <c r="AU272" s="153" t="s">
        <v>170</v>
      </c>
      <c r="AV272" s="13" t="s">
        <v>90</v>
      </c>
      <c r="AW272" s="13" t="s">
        <v>34</v>
      </c>
      <c r="AX272" s="13" t="s">
        <v>80</v>
      </c>
      <c r="AY272" s="153" t="s">
        <v>161</v>
      </c>
    </row>
    <row r="273" spans="2:65" s="13" customFormat="1" ht="11.25">
      <c r="B273" s="152"/>
      <c r="D273" s="146" t="s">
        <v>172</v>
      </c>
      <c r="E273" s="153" t="s">
        <v>1</v>
      </c>
      <c r="F273" s="154" t="s">
        <v>380</v>
      </c>
      <c r="H273" s="155">
        <v>2.2200000000000002</v>
      </c>
      <c r="I273" s="156"/>
      <c r="L273" s="152"/>
      <c r="M273" s="157"/>
      <c r="T273" s="158"/>
      <c r="AT273" s="153" t="s">
        <v>172</v>
      </c>
      <c r="AU273" s="153" t="s">
        <v>170</v>
      </c>
      <c r="AV273" s="13" t="s">
        <v>90</v>
      </c>
      <c r="AW273" s="13" t="s">
        <v>34</v>
      </c>
      <c r="AX273" s="13" t="s">
        <v>80</v>
      </c>
      <c r="AY273" s="153" t="s">
        <v>161</v>
      </c>
    </row>
    <row r="274" spans="2:65" s="14" customFormat="1" ht="11.25">
      <c r="B274" s="159"/>
      <c r="D274" s="146" t="s">
        <v>172</v>
      </c>
      <c r="E274" s="160" t="s">
        <v>1</v>
      </c>
      <c r="F274" s="161" t="s">
        <v>177</v>
      </c>
      <c r="H274" s="162">
        <v>113.22</v>
      </c>
      <c r="I274" s="163"/>
      <c r="L274" s="159"/>
      <c r="M274" s="164"/>
      <c r="T274" s="165"/>
      <c r="AT274" s="160" t="s">
        <v>172</v>
      </c>
      <c r="AU274" s="160" t="s">
        <v>170</v>
      </c>
      <c r="AV274" s="14" t="s">
        <v>169</v>
      </c>
      <c r="AW274" s="14" t="s">
        <v>34</v>
      </c>
      <c r="AX274" s="14" t="s">
        <v>88</v>
      </c>
      <c r="AY274" s="160" t="s">
        <v>161</v>
      </c>
    </row>
    <row r="275" spans="2:65" s="11" customFormat="1" ht="20.85" customHeight="1">
      <c r="B275" s="120"/>
      <c r="D275" s="121" t="s">
        <v>79</v>
      </c>
      <c r="E275" s="130" t="s">
        <v>381</v>
      </c>
      <c r="F275" s="130" t="s">
        <v>382</v>
      </c>
      <c r="I275" s="123"/>
      <c r="J275" s="131">
        <f>BK275</f>
        <v>0</v>
      </c>
      <c r="L275" s="120"/>
      <c r="M275" s="125"/>
      <c r="P275" s="126">
        <f>SUM(P276:P284)</f>
        <v>0</v>
      </c>
      <c r="R275" s="126">
        <f>SUM(R276:R284)</f>
        <v>65.776319999999998</v>
      </c>
      <c r="T275" s="127">
        <f>SUM(T276:T284)</f>
        <v>0</v>
      </c>
      <c r="AR275" s="121" t="s">
        <v>88</v>
      </c>
      <c r="AT275" s="128" t="s">
        <v>79</v>
      </c>
      <c r="AU275" s="128" t="s">
        <v>90</v>
      </c>
      <c r="AY275" s="121" t="s">
        <v>161</v>
      </c>
      <c r="BK275" s="129">
        <f>SUM(BK276:BK284)</f>
        <v>0</v>
      </c>
    </row>
    <row r="276" spans="2:65" s="1" customFormat="1" ht="24.2" customHeight="1">
      <c r="B276" s="32"/>
      <c r="C276" s="132" t="s">
        <v>383</v>
      </c>
      <c r="D276" s="132" t="s">
        <v>165</v>
      </c>
      <c r="E276" s="133" t="s">
        <v>384</v>
      </c>
      <c r="F276" s="134" t="s">
        <v>385</v>
      </c>
      <c r="G276" s="135" t="s">
        <v>190</v>
      </c>
      <c r="H276" s="136">
        <v>108</v>
      </c>
      <c r="I276" s="137"/>
      <c r="J276" s="138">
        <f>ROUND(I276*H276,2)</f>
        <v>0</v>
      </c>
      <c r="K276" s="134" t="s">
        <v>180</v>
      </c>
      <c r="L276" s="32"/>
      <c r="M276" s="139" t="s">
        <v>1</v>
      </c>
      <c r="N276" s="140" t="s">
        <v>45</v>
      </c>
      <c r="P276" s="141">
        <f>O276*H276</f>
        <v>0</v>
      </c>
      <c r="Q276" s="141">
        <v>0.1837</v>
      </c>
      <c r="R276" s="141">
        <f>Q276*H276</f>
        <v>19.839600000000001</v>
      </c>
      <c r="S276" s="141">
        <v>0</v>
      </c>
      <c r="T276" s="142">
        <f>S276*H276</f>
        <v>0</v>
      </c>
      <c r="AR276" s="143" t="s">
        <v>169</v>
      </c>
      <c r="AT276" s="143" t="s">
        <v>165</v>
      </c>
      <c r="AU276" s="143" t="s">
        <v>170</v>
      </c>
      <c r="AY276" s="17" t="s">
        <v>161</v>
      </c>
      <c r="BE276" s="144">
        <f>IF(N276="základní",J276,0)</f>
        <v>0</v>
      </c>
      <c r="BF276" s="144">
        <f>IF(N276="snížená",J276,0)</f>
        <v>0</v>
      </c>
      <c r="BG276" s="144">
        <f>IF(N276="zákl. přenesená",J276,0)</f>
        <v>0</v>
      </c>
      <c r="BH276" s="144">
        <f>IF(N276="sníž. přenesená",J276,0)</f>
        <v>0</v>
      </c>
      <c r="BI276" s="144">
        <f>IF(N276="nulová",J276,0)</f>
        <v>0</v>
      </c>
      <c r="BJ276" s="17" t="s">
        <v>88</v>
      </c>
      <c r="BK276" s="144">
        <f>ROUND(I276*H276,2)</f>
        <v>0</v>
      </c>
      <c r="BL276" s="17" t="s">
        <v>169</v>
      </c>
      <c r="BM276" s="143" t="s">
        <v>386</v>
      </c>
    </row>
    <row r="277" spans="2:65" s="13" customFormat="1" ht="11.25">
      <c r="B277" s="152"/>
      <c r="D277" s="146" t="s">
        <v>172</v>
      </c>
      <c r="E277" s="153" t="s">
        <v>1</v>
      </c>
      <c r="F277" s="154" t="s">
        <v>387</v>
      </c>
      <c r="H277" s="155">
        <v>91</v>
      </c>
      <c r="I277" s="156"/>
      <c r="L277" s="152"/>
      <c r="M277" s="157"/>
      <c r="T277" s="158"/>
      <c r="AT277" s="153" t="s">
        <v>172</v>
      </c>
      <c r="AU277" s="153" t="s">
        <v>170</v>
      </c>
      <c r="AV277" s="13" t="s">
        <v>90</v>
      </c>
      <c r="AW277" s="13" t="s">
        <v>34</v>
      </c>
      <c r="AX277" s="13" t="s">
        <v>80</v>
      </c>
      <c r="AY277" s="153" t="s">
        <v>161</v>
      </c>
    </row>
    <row r="278" spans="2:65" s="13" customFormat="1" ht="11.25">
      <c r="B278" s="152"/>
      <c r="D278" s="146" t="s">
        <v>172</v>
      </c>
      <c r="E278" s="153" t="s">
        <v>1</v>
      </c>
      <c r="F278" s="154" t="s">
        <v>388</v>
      </c>
      <c r="H278" s="155">
        <v>17</v>
      </c>
      <c r="I278" s="156"/>
      <c r="L278" s="152"/>
      <c r="M278" s="157"/>
      <c r="T278" s="158"/>
      <c r="AT278" s="153" t="s">
        <v>172</v>
      </c>
      <c r="AU278" s="153" t="s">
        <v>170</v>
      </c>
      <c r="AV278" s="13" t="s">
        <v>90</v>
      </c>
      <c r="AW278" s="13" t="s">
        <v>34</v>
      </c>
      <c r="AX278" s="13" t="s">
        <v>80</v>
      </c>
      <c r="AY278" s="153" t="s">
        <v>161</v>
      </c>
    </row>
    <row r="279" spans="2:65" s="14" customFormat="1" ht="11.25">
      <c r="B279" s="159"/>
      <c r="D279" s="146" t="s">
        <v>172</v>
      </c>
      <c r="E279" s="160" t="s">
        <v>1</v>
      </c>
      <c r="F279" s="161" t="s">
        <v>177</v>
      </c>
      <c r="H279" s="162">
        <v>108</v>
      </c>
      <c r="I279" s="163"/>
      <c r="L279" s="159"/>
      <c r="M279" s="164"/>
      <c r="T279" s="165"/>
      <c r="AT279" s="160" t="s">
        <v>172</v>
      </c>
      <c r="AU279" s="160" t="s">
        <v>170</v>
      </c>
      <c r="AV279" s="14" t="s">
        <v>169</v>
      </c>
      <c r="AW279" s="14" t="s">
        <v>34</v>
      </c>
      <c r="AX279" s="14" t="s">
        <v>88</v>
      </c>
      <c r="AY279" s="160" t="s">
        <v>161</v>
      </c>
    </row>
    <row r="280" spans="2:65" s="1" customFormat="1" ht="16.5" customHeight="1">
      <c r="B280" s="32"/>
      <c r="C280" s="173" t="s">
        <v>389</v>
      </c>
      <c r="D280" s="173" t="s">
        <v>255</v>
      </c>
      <c r="E280" s="174" t="s">
        <v>390</v>
      </c>
      <c r="F280" s="175" t="s">
        <v>391</v>
      </c>
      <c r="G280" s="176" t="s">
        <v>190</v>
      </c>
      <c r="H280" s="177">
        <v>110.16</v>
      </c>
      <c r="I280" s="178"/>
      <c r="J280" s="179">
        <f>ROUND(I280*H280,2)</f>
        <v>0</v>
      </c>
      <c r="K280" s="175" t="s">
        <v>180</v>
      </c>
      <c r="L280" s="180"/>
      <c r="M280" s="181" t="s">
        <v>1</v>
      </c>
      <c r="N280" s="182" t="s">
        <v>45</v>
      </c>
      <c r="P280" s="141">
        <f>O280*H280</f>
        <v>0</v>
      </c>
      <c r="Q280" s="141">
        <v>0.41699999999999998</v>
      </c>
      <c r="R280" s="141">
        <f>Q280*H280</f>
        <v>45.936719999999994</v>
      </c>
      <c r="S280" s="141">
        <v>0</v>
      </c>
      <c r="T280" s="142">
        <f>S280*H280</f>
        <v>0</v>
      </c>
      <c r="AR280" s="143" t="s">
        <v>228</v>
      </c>
      <c r="AT280" s="143" t="s">
        <v>255</v>
      </c>
      <c r="AU280" s="143" t="s">
        <v>170</v>
      </c>
      <c r="AY280" s="17" t="s">
        <v>161</v>
      </c>
      <c r="BE280" s="144">
        <f>IF(N280="základní",J280,0)</f>
        <v>0</v>
      </c>
      <c r="BF280" s="144">
        <f>IF(N280="snížená",J280,0)</f>
        <v>0</v>
      </c>
      <c r="BG280" s="144">
        <f>IF(N280="zákl. přenesená",J280,0)</f>
        <v>0</v>
      </c>
      <c r="BH280" s="144">
        <f>IF(N280="sníž. přenesená",J280,0)</f>
        <v>0</v>
      </c>
      <c r="BI280" s="144">
        <f>IF(N280="nulová",J280,0)</f>
        <v>0</v>
      </c>
      <c r="BJ280" s="17" t="s">
        <v>88</v>
      </c>
      <c r="BK280" s="144">
        <f>ROUND(I280*H280,2)</f>
        <v>0</v>
      </c>
      <c r="BL280" s="17" t="s">
        <v>169</v>
      </c>
      <c r="BM280" s="143" t="s">
        <v>392</v>
      </c>
    </row>
    <row r="281" spans="2:65" s="13" customFormat="1" ht="11.25">
      <c r="B281" s="152"/>
      <c r="D281" s="146" t="s">
        <v>172</v>
      </c>
      <c r="E281" s="153" t="s">
        <v>1</v>
      </c>
      <c r="F281" s="154" t="s">
        <v>387</v>
      </c>
      <c r="H281" s="155">
        <v>91</v>
      </c>
      <c r="I281" s="156"/>
      <c r="L281" s="152"/>
      <c r="M281" s="157"/>
      <c r="T281" s="158"/>
      <c r="AT281" s="153" t="s">
        <v>172</v>
      </c>
      <c r="AU281" s="153" t="s">
        <v>170</v>
      </c>
      <c r="AV281" s="13" t="s">
        <v>90</v>
      </c>
      <c r="AW281" s="13" t="s">
        <v>34</v>
      </c>
      <c r="AX281" s="13" t="s">
        <v>80</v>
      </c>
      <c r="AY281" s="153" t="s">
        <v>161</v>
      </c>
    </row>
    <row r="282" spans="2:65" s="13" customFormat="1" ht="11.25">
      <c r="B282" s="152"/>
      <c r="D282" s="146" t="s">
        <v>172</v>
      </c>
      <c r="E282" s="153" t="s">
        <v>1</v>
      </c>
      <c r="F282" s="154" t="s">
        <v>388</v>
      </c>
      <c r="H282" s="155">
        <v>17</v>
      </c>
      <c r="I282" s="156"/>
      <c r="L282" s="152"/>
      <c r="M282" s="157"/>
      <c r="T282" s="158"/>
      <c r="AT282" s="153" t="s">
        <v>172</v>
      </c>
      <c r="AU282" s="153" t="s">
        <v>170</v>
      </c>
      <c r="AV282" s="13" t="s">
        <v>90</v>
      </c>
      <c r="AW282" s="13" t="s">
        <v>34</v>
      </c>
      <c r="AX282" s="13" t="s">
        <v>80</v>
      </c>
      <c r="AY282" s="153" t="s">
        <v>161</v>
      </c>
    </row>
    <row r="283" spans="2:65" s="14" customFormat="1" ht="11.25">
      <c r="B283" s="159"/>
      <c r="D283" s="146" t="s">
        <v>172</v>
      </c>
      <c r="E283" s="160" t="s">
        <v>1</v>
      </c>
      <c r="F283" s="161" t="s">
        <v>177</v>
      </c>
      <c r="H283" s="162">
        <v>108</v>
      </c>
      <c r="I283" s="163"/>
      <c r="L283" s="159"/>
      <c r="M283" s="164"/>
      <c r="T283" s="165"/>
      <c r="AT283" s="160" t="s">
        <v>172</v>
      </c>
      <c r="AU283" s="160" t="s">
        <v>170</v>
      </c>
      <c r="AV283" s="14" t="s">
        <v>169</v>
      </c>
      <c r="AW283" s="14" t="s">
        <v>34</v>
      </c>
      <c r="AX283" s="14" t="s">
        <v>88</v>
      </c>
      <c r="AY283" s="160" t="s">
        <v>161</v>
      </c>
    </row>
    <row r="284" spans="2:65" s="13" customFormat="1" ht="11.25">
      <c r="B284" s="152"/>
      <c r="D284" s="146" t="s">
        <v>172</v>
      </c>
      <c r="F284" s="154" t="s">
        <v>393</v>
      </c>
      <c r="H284" s="155">
        <v>110.16</v>
      </c>
      <c r="I284" s="156"/>
      <c r="L284" s="152"/>
      <c r="M284" s="157"/>
      <c r="T284" s="158"/>
      <c r="AT284" s="153" t="s">
        <v>172</v>
      </c>
      <c r="AU284" s="153" t="s">
        <v>170</v>
      </c>
      <c r="AV284" s="13" t="s">
        <v>90</v>
      </c>
      <c r="AW284" s="13" t="s">
        <v>4</v>
      </c>
      <c r="AX284" s="13" t="s">
        <v>88</v>
      </c>
      <c r="AY284" s="153" t="s">
        <v>161</v>
      </c>
    </row>
    <row r="285" spans="2:65" s="11" customFormat="1" ht="20.85" customHeight="1">
      <c r="B285" s="120"/>
      <c r="D285" s="121" t="s">
        <v>79</v>
      </c>
      <c r="E285" s="130" t="s">
        <v>394</v>
      </c>
      <c r="F285" s="130" t="s">
        <v>395</v>
      </c>
      <c r="I285" s="123"/>
      <c r="J285" s="131">
        <f>BK285</f>
        <v>0</v>
      </c>
      <c r="L285" s="120"/>
      <c r="M285" s="125"/>
      <c r="P285" s="126">
        <f>SUM(P286:P287)</f>
        <v>0</v>
      </c>
      <c r="R285" s="126">
        <f>SUM(R286:R287)</f>
        <v>2.76</v>
      </c>
      <c r="T285" s="127">
        <f>SUM(T286:T287)</f>
        <v>0</v>
      </c>
      <c r="AR285" s="121" t="s">
        <v>88</v>
      </c>
      <c r="AT285" s="128" t="s">
        <v>79</v>
      </c>
      <c r="AU285" s="128" t="s">
        <v>90</v>
      </c>
      <c r="AY285" s="121" t="s">
        <v>161</v>
      </c>
      <c r="BK285" s="129">
        <f>SUM(BK286:BK287)</f>
        <v>0</v>
      </c>
    </row>
    <row r="286" spans="2:65" s="1" customFormat="1" ht="16.5" customHeight="1">
      <c r="B286" s="32"/>
      <c r="C286" s="132" t="s">
        <v>396</v>
      </c>
      <c r="D286" s="132" t="s">
        <v>165</v>
      </c>
      <c r="E286" s="133" t="s">
        <v>397</v>
      </c>
      <c r="F286" s="134" t="s">
        <v>398</v>
      </c>
      <c r="G286" s="135" t="s">
        <v>190</v>
      </c>
      <c r="H286" s="136">
        <v>8</v>
      </c>
      <c r="I286" s="137"/>
      <c r="J286" s="138">
        <f>ROUND(I286*H286,2)</f>
        <v>0</v>
      </c>
      <c r="K286" s="134" t="s">
        <v>180</v>
      </c>
      <c r="L286" s="32"/>
      <c r="M286" s="139" t="s">
        <v>1</v>
      </c>
      <c r="N286" s="140" t="s">
        <v>45</v>
      </c>
      <c r="P286" s="141">
        <f>O286*H286</f>
        <v>0</v>
      </c>
      <c r="Q286" s="141">
        <v>0.34499999999999997</v>
      </c>
      <c r="R286" s="141">
        <f>Q286*H286</f>
        <v>2.76</v>
      </c>
      <c r="S286" s="141">
        <v>0</v>
      </c>
      <c r="T286" s="142">
        <f>S286*H286</f>
        <v>0</v>
      </c>
      <c r="AR286" s="143" t="s">
        <v>169</v>
      </c>
      <c r="AT286" s="143" t="s">
        <v>165</v>
      </c>
      <c r="AU286" s="143" t="s">
        <v>170</v>
      </c>
      <c r="AY286" s="17" t="s">
        <v>161</v>
      </c>
      <c r="BE286" s="144">
        <f>IF(N286="základní",J286,0)</f>
        <v>0</v>
      </c>
      <c r="BF286" s="144">
        <f>IF(N286="snížená",J286,0)</f>
        <v>0</v>
      </c>
      <c r="BG286" s="144">
        <f>IF(N286="zákl. přenesená",J286,0)</f>
        <v>0</v>
      </c>
      <c r="BH286" s="144">
        <f>IF(N286="sníž. přenesená",J286,0)</f>
        <v>0</v>
      </c>
      <c r="BI286" s="144">
        <f>IF(N286="nulová",J286,0)</f>
        <v>0</v>
      </c>
      <c r="BJ286" s="17" t="s">
        <v>88</v>
      </c>
      <c r="BK286" s="144">
        <f>ROUND(I286*H286,2)</f>
        <v>0</v>
      </c>
      <c r="BL286" s="17" t="s">
        <v>169</v>
      </c>
      <c r="BM286" s="143" t="s">
        <v>399</v>
      </c>
    </row>
    <row r="287" spans="2:65" s="13" customFormat="1" ht="11.25">
      <c r="B287" s="152"/>
      <c r="D287" s="146" t="s">
        <v>172</v>
      </c>
      <c r="E287" s="153" t="s">
        <v>1</v>
      </c>
      <c r="F287" s="154" t="s">
        <v>400</v>
      </c>
      <c r="H287" s="155">
        <v>8</v>
      </c>
      <c r="I287" s="156"/>
      <c r="L287" s="152"/>
      <c r="M287" s="157"/>
      <c r="T287" s="158"/>
      <c r="AT287" s="153" t="s">
        <v>172</v>
      </c>
      <c r="AU287" s="153" t="s">
        <v>170</v>
      </c>
      <c r="AV287" s="13" t="s">
        <v>90</v>
      </c>
      <c r="AW287" s="13" t="s">
        <v>34</v>
      </c>
      <c r="AX287" s="13" t="s">
        <v>88</v>
      </c>
      <c r="AY287" s="153" t="s">
        <v>161</v>
      </c>
    </row>
    <row r="288" spans="2:65" s="11" customFormat="1" ht="22.9" customHeight="1">
      <c r="B288" s="120"/>
      <c r="D288" s="121" t="s">
        <v>79</v>
      </c>
      <c r="E288" s="130" t="s">
        <v>228</v>
      </c>
      <c r="F288" s="130" t="s">
        <v>401</v>
      </c>
      <c r="I288" s="123"/>
      <c r="J288" s="131">
        <f>BK288</f>
        <v>0</v>
      </c>
      <c r="L288" s="120"/>
      <c r="M288" s="125"/>
      <c r="P288" s="126">
        <f>P289+P291+P303+P316+P330</f>
        <v>0</v>
      </c>
      <c r="R288" s="126">
        <f>R289+R291+R303+R316+R330</f>
        <v>359.03076825000005</v>
      </c>
      <c r="T288" s="127">
        <f>T289+T291+T303+T316+T330</f>
        <v>2.1</v>
      </c>
      <c r="AR288" s="121" t="s">
        <v>88</v>
      </c>
      <c r="AT288" s="128" t="s">
        <v>79</v>
      </c>
      <c r="AU288" s="128" t="s">
        <v>88</v>
      </c>
      <c r="AY288" s="121" t="s">
        <v>161</v>
      </c>
      <c r="BK288" s="129">
        <f>BK289+BK291+BK303+BK316+BK330</f>
        <v>0</v>
      </c>
    </row>
    <row r="289" spans="2:65" s="11" customFormat="1" ht="20.85" customHeight="1">
      <c r="B289" s="120"/>
      <c r="D289" s="121" t="s">
        <v>79</v>
      </c>
      <c r="E289" s="130" t="s">
        <v>402</v>
      </c>
      <c r="F289" s="130" t="s">
        <v>403</v>
      </c>
      <c r="I289" s="123"/>
      <c r="J289" s="131">
        <f>BK289</f>
        <v>0</v>
      </c>
      <c r="L289" s="120"/>
      <c r="M289" s="125"/>
      <c r="P289" s="126">
        <f>P290</f>
        <v>0</v>
      </c>
      <c r="R289" s="126">
        <f>R290</f>
        <v>2.1077699999999999</v>
      </c>
      <c r="T289" s="127">
        <f>T290</f>
        <v>2.1</v>
      </c>
      <c r="AR289" s="121" t="s">
        <v>88</v>
      </c>
      <c r="AT289" s="128" t="s">
        <v>79</v>
      </c>
      <c r="AU289" s="128" t="s">
        <v>90</v>
      </c>
      <c r="AY289" s="121" t="s">
        <v>161</v>
      </c>
      <c r="BK289" s="129">
        <f>BK290</f>
        <v>0</v>
      </c>
    </row>
    <row r="290" spans="2:65" s="1" customFormat="1" ht="24.2" customHeight="1">
      <c r="B290" s="32"/>
      <c r="C290" s="132" t="s">
        <v>404</v>
      </c>
      <c r="D290" s="132" t="s">
        <v>165</v>
      </c>
      <c r="E290" s="133" t="s">
        <v>405</v>
      </c>
      <c r="F290" s="134" t="s">
        <v>406</v>
      </c>
      <c r="G290" s="135" t="s">
        <v>407</v>
      </c>
      <c r="H290" s="136">
        <v>21</v>
      </c>
      <c r="I290" s="137"/>
      <c r="J290" s="138">
        <f>ROUND(I290*H290,2)</f>
        <v>0</v>
      </c>
      <c r="K290" s="134" t="s">
        <v>180</v>
      </c>
      <c r="L290" s="32"/>
      <c r="M290" s="139" t="s">
        <v>1</v>
      </c>
      <c r="N290" s="140" t="s">
        <v>45</v>
      </c>
      <c r="P290" s="141">
        <f>O290*H290</f>
        <v>0</v>
      </c>
      <c r="Q290" s="141">
        <v>0.10037</v>
      </c>
      <c r="R290" s="141">
        <f>Q290*H290</f>
        <v>2.1077699999999999</v>
      </c>
      <c r="S290" s="141">
        <v>0.1</v>
      </c>
      <c r="T290" s="142">
        <f>S290*H290</f>
        <v>2.1</v>
      </c>
      <c r="AR290" s="143" t="s">
        <v>169</v>
      </c>
      <c r="AT290" s="143" t="s">
        <v>165</v>
      </c>
      <c r="AU290" s="143" t="s">
        <v>170</v>
      </c>
      <c r="AY290" s="17" t="s">
        <v>161</v>
      </c>
      <c r="BE290" s="144">
        <f>IF(N290="základní",J290,0)</f>
        <v>0</v>
      </c>
      <c r="BF290" s="144">
        <f>IF(N290="snížená",J290,0)</f>
        <v>0</v>
      </c>
      <c r="BG290" s="144">
        <f>IF(N290="zákl. přenesená",J290,0)</f>
        <v>0</v>
      </c>
      <c r="BH290" s="144">
        <f>IF(N290="sníž. přenesená",J290,0)</f>
        <v>0</v>
      </c>
      <c r="BI290" s="144">
        <f>IF(N290="nulová",J290,0)</f>
        <v>0</v>
      </c>
      <c r="BJ290" s="17" t="s">
        <v>88</v>
      </c>
      <c r="BK290" s="144">
        <f>ROUND(I290*H290,2)</f>
        <v>0</v>
      </c>
      <c r="BL290" s="17" t="s">
        <v>169</v>
      </c>
      <c r="BM290" s="143" t="s">
        <v>408</v>
      </c>
    </row>
    <row r="291" spans="2:65" s="11" customFormat="1" ht="20.85" customHeight="1">
      <c r="B291" s="120"/>
      <c r="D291" s="121" t="s">
        <v>79</v>
      </c>
      <c r="E291" s="130" t="s">
        <v>409</v>
      </c>
      <c r="F291" s="130" t="s">
        <v>410</v>
      </c>
      <c r="I291" s="123"/>
      <c r="J291" s="131">
        <f>BK291</f>
        <v>0</v>
      </c>
      <c r="L291" s="120"/>
      <c r="M291" s="125"/>
      <c r="P291" s="126">
        <f>SUM(P292:P302)</f>
        <v>0</v>
      </c>
      <c r="R291" s="126">
        <f>SUM(R292:R302)</f>
        <v>5.0401199999999999</v>
      </c>
      <c r="T291" s="127">
        <f>SUM(T292:T302)</f>
        <v>0</v>
      </c>
      <c r="AR291" s="121" t="s">
        <v>88</v>
      </c>
      <c r="AT291" s="128" t="s">
        <v>79</v>
      </c>
      <c r="AU291" s="128" t="s">
        <v>90</v>
      </c>
      <c r="AY291" s="121" t="s">
        <v>161</v>
      </c>
      <c r="BK291" s="129">
        <f>SUM(BK292:BK302)</f>
        <v>0</v>
      </c>
    </row>
    <row r="292" spans="2:65" s="1" customFormat="1" ht="24.2" customHeight="1">
      <c r="B292" s="32"/>
      <c r="C292" s="132" t="s">
        <v>411</v>
      </c>
      <c r="D292" s="132" t="s">
        <v>165</v>
      </c>
      <c r="E292" s="133" t="s">
        <v>412</v>
      </c>
      <c r="F292" s="134" t="s">
        <v>413</v>
      </c>
      <c r="G292" s="135" t="s">
        <v>407</v>
      </c>
      <c r="H292" s="136">
        <v>6</v>
      </c>
      <c r="I292" s="137"/>
      <c r="J292" s="138">
        <f t="shared" ref="J292:J302" si="0">ROUND(I292*H292,2)</f>
        <v>0</v>
      </c>
      <c r="K292" s="134" t="s">
        <v>180</v>
      </c>
      <c r="L292" s="32"/>
      <c r="M292" s="139" t="s">
        <v>1</v>
      </c>
      <c r="N292" s="140" t="s">
        <v>45</v>
      </c>
      <c r="P292" s="141">
        <f t="shared" ref="P292:P302" si="1">O292*H292</f>
        <v>0</v>
      </c>
      <c r="Q292" s="141">
        <v>0.12422</v>
      </c>
      <c r="R292" s="141">
        <f t="shared" ref="R292:R302" si="2">Q292*H292</f>
        <v>0.74531999999999998</v>
      </c>
      <c r="S292" s="141">
        <v>0</v>
      </c>
      <c r="T292" s="142">
        <f t="shared" ref="T292:T302" si="3">S292*H292</f>
        <v>0</v>
      </c>
      <c r="AR292" s="143" t="s">
        <v>169</v>
      </c>
      <c r="AT292" s="143" t="s">
        <v>165</v>
      </c>
      <c r="AU292" s="143" t="s">
        <v>170</v>
      </c>
      <c r="AY292" s="17" t="s">
        <v>161</v>
      </c>
      <c r="BE292" s="144">
        <f t="shared" ref="BE292:BE302" si="4">IF(N292="základní",J292,0)</f>
        <v>0</v>
      </c>
      <c r="BF292" s="144">
        <f t="shared" ref="BF292:BF302" si="5">IF(N292="snížená",J292,0)</f>
        <v>0</v>
      </c>
      <c r="BG292" s="144">
        <f t="shared" ref="BG292:BG302" si="6">IF(N292="zákl. přenesená",J292,0)</f>
        <v>0</v>
      </c>
      <c r="BH292" s="144">
        <f t="shared" ref="BH292:BH302" si="7">IF(N292="sníž. přenesená",J292,0)</f>
        <v>0</v>
      </c>
      <c r="BI292" s="144">
        <f t="shared" ref="BI292:BI302" si="8">IF(N292="nulová",J292,0)</f>
        <v>0</v>
      </c>
      <c r="BJ292" s="17" t="s">
        <v>88</v>
      </c>
      <c r="BK292" s="144">
        <f t="shared" ref="BK292:BK302" si="9">ROUND(I292*H292,2)</f>
        <v>0</v>
      </c>
      <c r="BL292" s="17" t="s">
        <v>169</v>
      </c>
      <c r="BM292" s="143" t="s">
        <v>414</v>
      </c>
    </row>
    <row r="293" spans="2:65" s="1" customFormat="1" ht="24.2" customHeight="1">
      <c r="B293" s="32"/>
      <c r="C293" s="173" t="s">
        <v>415</v>
      </c>
      <c r="D293" s="173" t="s">
        <v>255</v>
      </c>
      <c r="E293" s="174" t="s">
        <v>416</v>
      </c>
      <c r="F293" s="175" t="s">
        <v>417</v>
      </c>
      <c r="G293" s="176" t="s">
        <v>407</v>
      </c>
      <c r="H293" s="177">
        <v>6</v>
      </c>
      <c r="I293" s="178"/>
      <c r="J293" s="179">
        <f t="shared" si="0"/>
        <v>0</v>
      </c>
      <c r="K293" s="175" t="s">
        <v>180</v>
      </c>
      <c r="L293" s="180"/>
      <c r="M293" s="181" t="s">
        <v>1</v>
      </c>
      <c r="N293" s="182" t="s">
        <v>45</v>
      </c>
      <c r="P293" s="141">
        <f t="shared" si="1"/>
        <v>0</v>
      </c>
      <c r="Q293" s="141">
        <v>7.1999999999999995E-2</v>
      </c>
      <c r="R293" s="141">
        <f t="shared" si="2"/>
        <v>0.43199999999999994</v>
      </c>
      <c r="S293" s="141">
        <v>0</v>
      </c>
      <c r="T293" s="142">
        <f t="shared" si="3"/>
        <v>0</v>
      </c>
      <c r="AR293" s="143" t="s">
        <v>228</v>
      </c>
      <c r="AT293" s="143" t="s">
        <v>255</v>
      </c>
      <c r="AU293" s="143" t="s">
        <v>170</v>
      </c>
      <c r="AY293" s="17" t="s">
        <v>161</v>
      </c>
      <c r="BE293" s="144">
        <f t="shared" si="4"/>
        <v>0</v>
      </c>
      <c r="BF293" s="144">
        <f t="shared" si="5"/>
        <v>0</v>
      </c>
      <c r="BG293" s="144">
        <f t="shared" si="6"/>
        <v>0</v>
      </c>
      <c r="BH293" s="144">
        <f t="shared" si="7"/>
        <v>0</v>
      </c>
      <c r="BI293" s="144">
        <f t="shared" si="8"/>
        <v>0</v>
      </c>
      <c r="BJ293" s="17" t="s">
        <v>88</v>
      </c>
      <c r="BK293" s="144">
        <f t="shared" si="9"/>
        <v>0</v>
      </c>
      <c r="BL293" s="17" t="s">
        <v>169</v>
      </c>
      <c r="BM293" s="143" t="s">
        <v>418</v>
      </c>
    </row>
    <row r="294" spans="2:65" s="1" customFormat="1" ht="24.2" customHeight="1">
      <c r="B294" s="32"/>
      <c r="C294" s="132" t="s">
        <v>419</v>
      </c>
      <c r="D294" s="132" t="s">
        <v>165</v>
      </c>
      <c r="E294" s="133" t="s">
        <v>420</v>
      </c>
      <c r="F294" s="134" t="s">
        <v>421</v>
      </c>
      <c r="G294" s="135" t="s">
        <v>407</v>
      </c>
      <c r="H294" s="136">
        <v>6</v>
      </c>
      <c r="I294" s="137"/>
      <c r="J294" s="138">
        <f t="shared" si="0"/>
        <v>0</v>
      </c>
      <c r="K294" s="134" t="s">
        <v>180</v>
      </c>
      <c r="L294" s="32"/>
      <c r="M294" s="139" t="s">
        <v>1</v>
      </c>
      <c r="N294" s="140" t="s">
        <v>45</v>
      </c>
      <c r="P294" s="141">
        <f t="shared" si="1"/>
        <v>0</v>
      </c>
      <c r="Q294" s="141">
        <v>2.972E-2</v>
      </c>
      <c r="R294" s="141">
        <f t="shared" si="2"/>
        <v>0.17832000000000001</v>
      </c>
      <c r="S294" s="141">
        <v>0</v>
      </c>
      <c r="T294" s="142">
        <f t="shared" si="3"/>
        <v>0</v>
      </c>
      <c r="AR294" s="143" t="s">
        <v>169</v>
      </c>
      <c r="AT294" s="143" t="s">
        <v>165</v>
      </c>
      <c r="AU294" s="143" t="s">
        <v>170</v>
      </c>
      <c r="AY294" s="17" t="s">
        <v>161</v>
      </c>
      <c r="BE294" s="144">
        <f t="shared" si="4"/>
        <v>0</v>
      </c>
      <c r="BF294" s="144">
        <f t="shared" si="5"/>
        <v>0</v>
      </c>
      <c r="BG294" s="144">
        <f t="shared" si="6"/>
        <v>0</v>
      </c>
      <c r="BH294" s="144">
        <f t="shared" si="7"/>
        <v>0</v>
      </c>
      <c r="BI294" s="144">
        <f t="shared" si="8"/>
        <v>0</v>
      </c>
      <c r="BJ294" s="17" t="s">
        <v>88</v>
      </c>
      <c r="BK294" s="144">
        <f t="shared" si="9"/>
        <v>0</v>
      </c>
      <c r="BL294" s="17" t="s">
        <v>169</v>
      </c>
      <c r="BM294" s="143" t="s">
        <v>422</v>
      </c>
    </row>
    <row r="295" spans="2:65" s="1" customFormat="1" ht="21.75" customHeight="1">
      <c r="B295" s="32"/>
      <c r="C295" s="173" t="s">
        <v>423</v>
      </c>
      <c r="D295" s="173" t="s">
        <v>255</v>
      </c>
      <c r="E295" s="174" t="s">
        <v>424</v>
      </c>
      <c r="F295" s="175" t="s">
        <v>425</v>
      </c>
      <c r="G295" s="176" t="s">
        <v>407</v>
      </c>
      <c r="H295" s="177">
        <v>6</v>
      </c>
      <c r="I295" s="178"/>
      <c r="J295" s="179">
        <f t="shared" si="0"/>
        <v>0</v>
      </c>
      <c r="K295" s="175" t="s">
        <v>180</v>
      </c>
      <c r="L295" s="180"/>
      <c r="M295" s="181" t="s">
        <v>1</v>
      </c>
      <c r="N295" s="182" t="s">
        <v>45</v>
      </c>
      <c r="P295" s="141">
        <f t="shared" si="1"/>
        <v>0</v>
      </c>
      <c r="Q295" s="141">
        <v>0.111</v>
      </c>
      <c r="R295" s="141">
        <f t="shared" si="2"/>
        <v>0.66600000000000004</v>
      </c>
      <c r="S295" s="141">
        <v>0</v>
      </c>
      <c r="T295" s="142">
        <f t="shared" si="3"/>
        <v>0</v>
      </c>
      <c r="AR295" s="143" t="s">
        <v>228</v>
      </c>
      <c r="AT295" s="143" t="s">
        <v>255</v>
      </c>
      <c r="AU295" s="143" t="s">
        <v>170</v>
      </c>
      <c r="AY295" s="17" t="s">
        <v>161</v>
      </c>
      <c r="BE295" s="144">
        <f t="shared" si="4"/>
        <v>0</v>
      </c>
      <c r="BF295" s="144">
        <f t="shared" si="5"/>
        <v>0</v>
      </c>
      <c r="BG295" s="144">
        <f t="shared" si="6"/>
        <v>0</v>
      </c>
      <c r="BH295" s="144">
        <f t="shared" si="7"/>
        <v>0</v>
      </c>
      <c r="BI295" s="144">
        <f t="shared" si="8"/>
        <v>0</v>
      </c>
      <c r="BJ295" s="17" t="s">
        <v>88</v>
      </c>
      <c r="BK295" s="144">
        <f t="shared" si="9"/>
        <v>0</v>
      </c>
      <c r="BL295" s="17" t="s">
        <v>169</v>
      </c>
      <c r="BM295" s="143" t="s">
        <v>426</v>
      </c>
    </row>
    <row r="296" spans="2:65" s="1" customFormat="1" ht="24.2" customHeight="1">
      <c r="B296" s="32"/>
      <c r="C296" s="132" t="s">
        <v>427</v>
      </c>
      <c r="D296" s="132" t="s">
        <v>165</v>
      </c>
      <c r="E296" s="133" t="s">
        <v>428</v>
      </c>
      <c r="F296" s="134" t="s">
        <v>429</v>
      </c>
      <c r="G296" s="135" t="s">
        <v>407</v>
      </c>
      <c r="H296" s="136">
        <v>6</v>
      </c>
      <c r="I296" s="137"/>
      <c r="J296" s="138">
        <f t="shared" si="0"/>
        <v>0</v>
      </c>
      <c r="K296" s="134" t="s">
        <v>180</v>
      </c>
      <c r="L296" s="32"/>
      <c r="M296" s="139" t="s">
        <v>1</v>
      </c>
      <c r="N296" s="140" t="s">
        <v>45</v>
      </c>
      <c r="P296" s="141">
        <f t="shared" si="1"/>
        <v>0</v>
      </c>
      <c r="Q296" s="141">
        <v>2.972E-2</v>
      </c>
      <c r="R296" s="141">
        <f t="shared" si="2"/>
        <v>0.17832000000000001</v>
      </c>
      <c r="S296" s="141">
        <v>0</v>
      </c>
      <c r="T296" s="142">
        <f t="shared" si="3"/>
        <v>0</v>
      </c>
      <c r="AR296" s="143" t="s">
        <v>169</v>
      </c>
      <c r="AT296" s="143" t="s">
        <v>165</v>
      </c>
      <c r="AU296" s="143" t="s">
        <v>170</v>
      </c>
      <c r="AY296" s="17" t="s">
        <v>161</v>
      </c>
      <c r="BE296" s="144">
        <f t="shared" si="4"/>
        <v>0</v>
      </c>
      <c r="BF296" s="144">
        <f t="shared" si="5"/>
        <v>0</v>
      </c>
      <c r="BG296" s="144">
        <f t="shared" si="6"/>
        <v>0</v>
      </c>
      <c r="BH296" s="144">
        <f t="shared" si="7"/>
        <v>0</v>
      </c>
      <c r="BI296" s="144">
        <f t="shared" si="8"/>
        <v>0</v>
      </c>
      <c r="BJ296" s="17" t="s">
        <v>88</v>
      </c>
      <c r="BK296" s="144">
        <f t="shared" si="9"/>
        <v>0</v>
      </c>
      <c r="BL296" s="17" t="s">
        <v>169</v>
      </c>
      <c r="BM296" s="143" t="s">
        <v>430</v>
      </c>
    </row>
    <row r="297" spans="2:65" s="1" customFormat="1" ht="24.2" customHeight="1">
      <c r="B297" s="32"/>
      <c r="C297" s="173" t="s">
        <v>431</v>
      </c>
      <c r="D297" s="173" t="s">
        <v>255</v>
      </c>
      <c r="E297" s="174" t="s">
        <v>432</v>
      </c>
      <c r="F297" s="175" t="s">
        <v>433</v>
      </c>
      <c r="G297" s="176" t="s">
        <v>407</v>
      </c>
      <c r="H297" s="177">
        <v>6</v>
      </c>
      <c r="I297" s="178"/>
      <c r="J297" s="179">
        <f t="shared" si="0"/>
        <v>0</v>
      </c>
      <c r="K297" s="175" t="s">
        <v>180</v>
      </c>
      <c r="L297" s="180"/>
      <c r="M297" s="181" t="s">
        <v>1</v>
      </c>
      <c r="N297" s="182" t="s">
        <v>45</v>
      </c>
      <c r="P297" s="141">
        <f t="shared" si="1"/>
        <v>0</v>
      </c>
      <c r="Q297" s="141">
        <v>0.08</v>
      </c>
      <c r="R297" s="141">
        <f t="shared" si="2"/>
        <v>0.48</v>
      </c>
      <c r="S297" s="141">
        <v>0</v>
      </c>
      <c r="T297" s="142">
        <f t="shared" si="3"/>
        <v>0</v>
      </c>
      <c r="AR297" s="143" t="s">
        <v>228</v>
      </c>
      <c r="AT297" s="143" t="s">
        <v>255</v>
      </c>
      <c r="AU297" s="143" t="s">
        <v>170</v>
      </c>
      <c r="AY297" s="17" t="s">
        <v>161</v>
      </c>
      <c r="BE297" s="144">
        <f t="shared" si="4"/>
        <v>0</v>
      </c>
      <c r="BF297" s="144">
        <f t="shared" si="5"/>
        <v>0</v>
      </c>
      <c r="BG297" s="144">
        <f t="shared" si="6"/>
        <v>0</v>
      </c>
      <c r="BH297" s="144">
        <f t="shared" si="7"/>
        <v>0</v>
      </c>
      <c r="BI297" s="144">
        <f t="shared" si="8"/>
        <v>0</v>
      </c>
      <c r="BJ297" s="17" t="s">
        <v>88</v>
      </c>
      <c r="BK297" s="144">
        <f t="shared" si="9"/>
        <v>0</v>
      </c>
      <c r="BL297" s="17" t="s">
        <v>169</v>
      </c>
      <c r="BM297" s="143" t="s">
        <v>434</v>
      </c>
    </row>
    <row r="298" spans="2:65" s="1" customFormat="1" ht="24.2" customHeight="1">
      <c r="B298" s="32"/>
      <c r="C298" s="132" t="s">
        <v>435</v>
      </c>
      <c r="D298" s="132" t="s">
        <v>165</v>
      </c>
      <c r="E298" s="133" t="s">
        <v>436</v>
      </c>
      <c r="F298" s="134" t="s">
        <v>437</v>
      </c>
      <c r="G298" s="135" t="s">
        <v>407</v>
      </c>
      <c r="H298" s="136">
        <v>6</v>
      </c>
      <c r="I298" s="137"/>
      <c r="J298" s="138">
        <f t="shared" si="0"/>
        <v>0</v>
      </c>
      <c r="K298" s="134" t="s">
        <v>180</v>
      </c>
      <c r="L298" s="32"/>
      <c r="M298" s="139" t="s">
        <v>1</v>
      </c>
      <c r="N298" s="140" t="s">
        <v>45</v>
      </c>
      <c r="P298" s="141">
        <f t="shared" si="1"/>
        <v>0</v>
      </c>
      <c r="Q298" s="141">
        <v>8.7419999999999998E-2</v>
      </c>
      <c r="R298" s="141">
        <f t="shared" si="2"/>
        <v>0.52451999999999999</v>
      </c>
      <c r="S298" s="141">
        <v>0</v>
      </c>
      <c r="T298" s="142">
        <f t="shared" si="3"/>
        <v>0</v>
      </c>
      <c r="AR298" s="143" t="s">
        <v>169</v>
      </c>
      <c r="AT298" s="143" t="s">
        <v>165</v>
      </c>
      <c r="AU298" s="143" t="s">
        <v>170</v>
      </c>
      <c r="AY298" s="17" t="s">
        <v>161</v>
      </c>
      <c r="BE298" s="144">
        <f t="shared" si="4"/>
        <v>0</v>
      </c>
      <c r="BF298" s="144">
        <f t="shared" si="5"/>
        <v>0</v>
      </c>
      <c r="BG298" s="144">
        <f t="shared" si="6"/>
        <v>0</v>
      </c>
      <c r="BH298" s="144">
        <f t="shared" si="7"/>
        <v>0</v>
      </c>
      <c r="BI298" s="144">
        <f t="shared" si="8"/>
        <v>0</v>
      </c>
      <c r="BJ298" s="17" t="s">
        <v>88</v>
      </c>
      <c r="BK298" s="144">
        <f t="shared" si="9"/>
        <v>0</v>
      </c>
      <c r="BL298" s="17" t="s">
        <v>169</v>
      </c>
      <c r="BM298" s="143" t="s">
        <v>438</v>
      </c>
    </row>
    <row r="299" spans="2:65" s="1" customFormat="1" ht="24.2" customHeight="1">
      <c r="B299" s="32"/>
      <c r="C299" s="173" t="s">
        <v>439</v>
      </c>
      <c r="D299" s="173" t="s">
        <v>255</v>
      </c>
      <c r="E299" s="174" t="s">
        <v>440</v>
      </c>
      <c r="F299" s="175" t="s">
        <v>441</v>
      </c>
      <c r="G299" s="176" t="s">
        <v>407</v>
      </c>
      <c r="H299" s="177">
        <v>6</v>
      </c>
      <c r="I299" s="178"/>
      <c r="J299" s="179">
        <f t="shared" si="0"/>
        <v>0</v>
      </c>
      <c r="K299" s="175" t="s">
        <v>180</v>
      </c>
      <c r="L299" s="180"/>
      <c r="M299" s="181" t="s">
        <v>1</v>
      </c>
      <c r="N299" s="182" t="s">
        <v>45</v>
      </c>
      <c r="P299" s="141">
        <f t="shared" si="1"/>
        <v>0</v>
      </c>
      <c r="Q299" s="141">
        <v>3.2000000000000001E-2</v>
      </c>
      <c r="R299" s="141">
        <f t="shared" si="2"/>
        <v>0.192</v>
      </c>
      <c r="S299" s="141">
        <v>0</v>
      </c>
      <c r="T299" s="142">
        <f t="shared" si="3"/>
        <v>0</v>
      </c>
      <c r="AR299" s="143" t="s">
        <v>228</v>
      </c>
      <c r="AT299" s="143" t="s">
        <v>255</v>
      </c>
      <c r="AU299" s="143" t="s">
        <v>170</v>
      </c>
      <c r="AY299" s="17" t="s">
        <v>161</v>
      </c>
      <c r="BE299" s="144">
        <f t="shared" si="4"/>
        <v>0</v>
      </c>
      <c r="BF299" s="144">
        <f t="shared" si="5"/>
        <v>0</v>
      </c>
      <c r="BG299" s="144">
        <f t="shared" si="6"/>
        <v>0</v>
      </c>
      <c r="BH299" s="144">
        <f t="shared" si="7"/>
        <v>0</v>
      </c>
      <c r="BI299" s="144">
        <f t="shared" si="8"/>
        <v>0</v>
      </c>
      <c r="BJ299" s="17" t="s">
        <v>88</v>
      </c>
      <c r="BK299" s="144">
        <f t="shared" si="9"/>
        <v>0</v>
      </c>
      <c r="BL299" s="17" t="s">
        <v>169</v>
      </c>
      <c r="BM299" s="143" t="s">
        <v>442</v>
      </c>
    </row>
    <row r="300" spans="2:65" s="1" customFormat="1" ht="24.2" customHeight="1">
      <c r="B300" s="32"/>
      <c r="C300" s="132" t="s">
        <v>443</v>
      </c>
      <c r="D300" s="132" t="s">
        <v>165</v>
      </c>
      <c r="E300" s="133" t="s">
        <v>444</v>
      </c>
      <c r="F300" s="134" t="s">
        <v>445</v>
      </c>
      <c r="G300" s="135" t="s">
        <v>407</v>
      </c>
      <c r="H300" s="136">
        <v>6</v>
      </c>
      <c r="I300" s="137"/>
      <c r="J300" s="138">
        <f t="shared" si="0"/>
        <v>0</v>
      </c>
      <c r="K300" s="134" t="s">
        <v>180</v>
      </c>
      <c r="L300" s="32"/>
      <c r="M300" s="139" t="s">
        <v>1</v>
      </c>
      <c r="N300" s="140" t="s">
        <v>45</v>
      </c>
      <c r="P300" s="141">
        <f t="shared" si="1"/>
        <v>0</v>
      </c>
      <c r="Q300" s="141">
        <v>0.21734000000000001</v>
      </c>
      <c r="R300" s="141">
        <f t="shared" si="2"/>
        <v>1.3040400000000001</v>
      </c>
      <c r="S300" s="141">
        <v>0</v>
      </c>
      <c r="T300" s="142">
        <f t="shared" si="3"/>
        <v>0</v>
      </c>
      <c r="AR300" s="143" t="s">
        <v>169</v>
      </c>
      <c r="AT300" s="143" t="s">
        <v>165</v>
      </c>
      <c r="AU300" s="143" t="s">
        <v>170</v>
      </c>
      <c r="AY300" s="17" t="s">
        <v>161</v>
      </c>
      <c r="BE300" s="144">
        <f t="shared" si="4"/>
        <v>0</v>
      </c>
      <c r="BF300" s="144">
        <f t="shared" si="5"/>
        <v>0</v>
      </c>
      <c r="BG300" s="144">
        <f t="shared" si="6"/>
        <v>0</v>
      </c>
      <c r="BH300" s="144">
        <f t="shared" si="7"/>
        <v>0</v>
      </c>
      <c r="BI300" s="144">
        <f t="shared" si="8"/>
        <v>0</v>
      </c>
      <c r="BJ300" s="17" t="s">
        <v>88</v>
      </c>
      <c r="BK300" s="144">
        <f t="shared" si="9"/>
        <v>0</v>
      </c>
      <c r="BL300" s="17" t="s">
        <v>169</v>
      </c>
      <c r="BM300" s="143" t="s">
        <v>446</v>
      </c>
    </row>
    <row r="301" spans="2:65" s="1" customFormat="1" ht="16.5" customHeight="1">
      <c r="B301" s="32"/>
      <c r="C301" s="173" t="s">
        <v>447</v>
      </c>
      <c r="D301" s="173" t="s">
        <v>255</v>
      </c>
      <c r="E301" s="174" t="s">
        <v>448</v>
      </c>
      <c r="F301" s="175" t="s">
        <v>449</v>
      </c>
      <c r="G301" s="176" t="s">
        <v>407</v>
      </c>
      <c r="H301" s="177">
        <v>6</v>
      </c>
      <c r="I301" s="178"/>
      <c r="J301" s="179">
        <f t="shared" si="0"/>
        <v>0</v>
      </c>
      <c r="K301" s="175" t="s">
        <v>180</v>
      </c>
      <c r="L301" s="180"/>
      <c r="M301" s="181" t="s">
        <v>1</v>
      </c>
      <c r="N301" s="182" t="s">
        <v>45</v>
      </c>
      <c r="P301" s="141">
        <f t="shared" si="1"/>
        <v>0</v>
      </c>
      <c r="Q301" s="141">
        <v>5.0599999999999999E-2</v>
      </c>
      <c r="R301" s="141">
        <f t="shared" si="2"/>
        <v>0.30359999999999998</v>
      </c>
      <c r="S301" s="141">
        <v>0</v>
      </c>
      <c r="T301" s="142">
        <f t="shared" si="3"/>
        <v>0</v>
      </c>
      <c r="AR301" s="143" t="s">
        <v>228</v>
      </c>
      <c r="AT301" s="143" t="s">
        <v>255</v>
      </c>
      <c r="AU301" s="143" t="s">
        <v>170</v>
      </c>
      <c r="AY301" s="17" t="s">
        <v>161</v>
      </c>
      <c r="BE301" s="144">
        <f t="shared" si="4"/>
        <v>0</v>
      </c>
      <c r="BF301" s="144">
        <f t="shared" si="5"/>
        <v>0</v>
      </c>
      <c r="BG301" s="144">
        <f t="shared" si="6"/>
        <v>0</v>
      </c>
      <c r="BH301" s="144">
        <f t="shared" si="7"/>
        <v>0</v>
      </c>
      <c r="BI301" s="144">
        <f t="shared" si="8"/>
        <v>0</v>
      </c>
      <c r="BJ301" s="17" t="s">
        <v>88</v>
      </c>
      <c r="BK301" s="144">
        <f t="shared" si="9"/>
        <v>0</v>
      </c>
      <c r="BL301" s="17" t="s">
        <v>169</v>
      </c>
      <c r="BM301" s="143" t="s">
        <v>450</v>
      </c>
    </row>
    <row r="302" spans="2:65" s="1" customFormat="1" ht="24.2" customHeight="1">
      <c r="B302" s="32"/>
      <c r="C302" s="173" t="s">
        <v>451</v>
      </c>
      <c r="D302" s="173" t="s">
        <v>255</v>
      </c>
      <c r="E302" s="174" t="s">
        <v>452</v>
      </c>
      <c r="F302" s="175" t="s">
        <v>453</v>
      </c>
      <c r="G302" s="176" t="s">
        <v>407</v>
      </c>
      <c r="H302" s="177">
        <v>6</v>
      </c>
      <c r="I302" s="178"/>
      <c r="J302" s="179">
        <f t="shared" si="0"/>
        <v>0</v>
      </c>
      <c r="K302" s="175" t="s">
        <v>180</v>
      </c>
      <c r="L302" s="180"/>
      <c r="M302" s="181" t="s">
        <v>1</v>
      </c>
      <c r="N302" s="182" t="s">
        <v>45</v>
      </c>
      <c r="P302" s="141">
        <f t="shared" si="1"/>
        <v>0</v>
      </c>
      <c r="Q302" s="141">
        <v>6.0000000000000001E-3</v>
      </c>
      <c r="R302" s="141">
        <f t="shared" si="2"/>
        <v>3.6000000000000004E-2</v>
      </c>
      <c r="S302" s="141">
        <v>0</v>
      </c>
      <c r="T302" s="142">
        <f t="shared" si="3"/>
        <v>0</v>
      </c>
      <c r="AR302" s="143" t="s">
        <v>228</v>
      </c>
      <c r="AT302" s="143" t="s">
        <v>255</v>
      </c>
      <c r="AU302" s="143" t="s">
        <v>170</v>
      </c>
      <c r="AY302" s="17" t="s">
        <v>161</v>
      </c>
      <c r="BE302" s="144">
        <f t="shared" si="4"/>
        <v>0</v>
      </c>
      <c r="BF302" s="144">
        <f t="shared" si="5"/>
        <v>0</v>
      </c>
      <c r="BG302" s="144">
        <f t="shared" si="6"/>
        <v>0</v>
      </c>
      <c r="BH302" s="144">
        <f t="shared" si="7"/>
        <v>0</v>
      </c>
      <c r="BI302" s="144">
        <f t="shared" si="8"/>
        <v>0</v>
      </c>
      <c r="BJ302" s="17" t="s">
        <v>88</v>
      </c>
      <c r="BK302" s="144">
        <f t="shared" si="9"/>
        <v>0</v>
      </c>
      <c r="BL302" s="17" t="s">
        <v>169</v>
      </c>
      <c r="BM302" s="143" t="s">
        <v>454</v>
      </c>
    </row>
    <row r="303" spans="2:65" s="11" customFormat="1" ht="20.85" customHeight="1">
      <c r="B303" s="120"/>
      <c r="D303" s="121" t="s">
        <v>79</v>
      </c>
      <c r="E303" s="130" t="s">
        <v>455</v>
      </c>
      <c r="F303" s="130" t="s">
        <v>456</v>
      </c>
      <c r="I303" s="123"/>
      <c r="J303" s="131">
        <f>BK303</f>
        <v>0</v>
      </c>
      <c r="L303" s="120"/>
      <c r="M303" s="125"/>
      <c r="P303" s="126">
        <f>SUM(P304:P315)</f>
        <v>0</v>
      </c>
      <c r="R303" s="126">
        <f>SUM(R304:R315)</f>
        <v>36.722895000000001</v>
      </c>
      <c r="T303" s="127">
        <f>SUM(T304:T315)</f>
        <v>0</v>
      </c>
      <c r="AR303" s="121" t="s">
        <v>88</v>
      </c>
      <c r="AT303" s="128" t="s">
        <v>79</v>
      </c>
      <c r="AU303" s="128" t="s">
        <v>90</v>
      </c>
      <c r="AY303" s="121" t="s">
        <v>161</v>
      </c>
      <c r="BK303" s="129">
        <f>SUM(BK304:BK315)</f>
        <v>0</v>
      </c>
    </row>
    <row r="304" spans="2:65" s="1" customFormat="1" ht="33" customHeight="1">
      <c r="B304" s="32"/>
      <c r="C304" s="132" t="s">
        <v>457</v>
      </c>
      <c r="D304" s="132" t="s">
        <v>165</v>
      </c>
      <c r="E304" s="133" t="s">
        <v>458</v>
      </c>
      <c r="F304" s="134" t="s">
        <v>459</v>
      </c>
      <c r="G304" s="135" t="s">
        <v>168</v>
      </c>
      <c r="H304" s="136">
        <v>22.5</v>
      </c>
      <c r="I304" s="137"/>
      <c r="J304" s="138">
        <f>ROUND(I304*H304,2)</f>
        <v>0</v>
      </c>
      <c r="K304" s="134" t="s">
        <v>180</v>
      </c>
      <c r="L304" s="32"/>
      <c r="M304" s="139" t="s">
        <v>1</v>
      </c>
      <c r="N304" s="140" t="s">
        <v>45</v>
      </c>
      <c r="P304" s="141">
        <f>O304*H304</f>
        <v>0</v>
      </c>
      <c r="Q304" s="141">
        <v>1.63</v>
      </c>
      <c r="R304" s="141">
        <f>Q304*H304</f>
        <v>36.674999999999997</v>
      </c>
      <c r="S304" s="141">
        <v>0</v>
      </c>
      <c r="T304" s="142">
        <f>S304*H304</f>
        <v>0</v>
      </c>
      <c r="AR304" s="143" t="s">
        <v>169</v>
      </c>
      <c r="AT304" s="143" t="s">
        <v>165</v>
      </c>
      <c r="AU304" s="143" t="s">
        <v>170</v>
      </c>
      <c r="AY304" s="17" t="s">
        <v>161</v>
      </c>
      <c r="BE304" s="144">
        <f>IF(N304="základní",J304,0)</f>
        <v>0</v>
      </c>
      <c r="BF304" s="144">
        <f>IF(N304="snížená",J304,0)</f>
        <v>0</v>
      </c>
      <c r="BG304" s="144">
        <f>IF(N304="zákl. přenesená",J304,0)</f>
        <v>0</v>
      </c>
      <c r="BH304" s="144">
        <f>IF(N304="sníž. přenesená",J304,0)</f>
        <v>0</v>
      </c>
      <c r="BI304" s="144">
        <f>IF(N304="nulová",J304,0)</f>
        <v>0</v>
      </c>
      <c r="BJ304" s="17" t="s">
        <v>88</v>
      </c>
      <c r="BK304" s="144">
        <f>ROUND(I304*H304,2)</f>
        <v>0</v>
      </c>
      <c r="BL304" s="17" t="s">
        <v>169</v>
      </c>
      <c r="BM304" s="143" t="s">
        <v>460</v>
      </c>
    </row>
    <row r="305" spans="2:65" s="13" customFormat="1" ht="11.25">
      <c r="B305" s="152"/>
      <c r="D305" s="146" t="s">
        <v>172</v>
      </c>
      <c r="E305" s="153" t="s">
        <v>1</v>
      </c>
      <c r="F305" s="154" t="s">
        <v>237</v>
      </c>
      <c r="H305" s="155">
        <v>22.5</v>
      </c>
      <c r="I305" s="156"/>
      <c r="L305" s="152"/>
      <c r="M305" s="157"/>
      <c r="T305" s="158"/>
      <c r="AT305" s="153" t="s">
        <v>172</v>
      </c>
      <c r="AU305" s="153" t="s">
        <v>170</v>
      </c>
      <c r="AV305" s="13" t="s">
        <v>90</v>
      </c>
      <c r="AW305" s="13" t="s">
        <v>34</v>
      </c>
      <c r="AX305" s="13" t="s">
        <v>88</v>
      </c>
      <c r="AY305" s="153" t="s">
        <v>161</v>
      </c>
    </row>
    <row r="306" spans="2:65" s="1" customFormat="1" ht="24.2" customHeight="1">
      <c r="B306" s="32"/>
      <c r="C306" s="132" t="s">
        <v>461</v>
      </c>
      <c r="D306" s="132" t="s">
        <v>165</v>
      </c>
      <c r="E306" s="133" t="s">
        <v>462</v>
      </c>
      <c r="F306" s="134" t="s">
        <v>463</v>
      </c>
      <c r="G306" s="135" t="s">
        <v>190</v>
      </c>
      <c r="H306" s="136">
        <v>93</v>
      </c>
      <c r="I306" s="137"/>
      <c r="J306" s="138">
        <f>ROUND(I306*H306,2)</f>
        <v>0</v>
      </c>
      <c r="K306" s="134" t="s">
        <v>180</v>
      </c>
      <c r="L306" s="32"/>
      <c r="M306" s="139" t="s">
        <v>1</v>
      </c>
      <c r="N306" s="140" t="s">
        <v>45</v>
      </c>
      <c r="P306" s="141">
        <f>O306*H306</f>
        <v>0</v>
      </c>
      <c r="Q306" s="141">
        <v>1.7000000000000001E-4</v>
      </c>
      <c r="R306" s="141">
        <f>Q306*H306</f>
        <v>1.5810000000000001E-2</v>
      </c>
      <c r="S306" s="141">
        <v>0</v>
      </c>
      <c r="T306" s="142">
        <f>S306*H306</f>
        <v>0</v>
      </c>
      <c r="AR306" s="143" t="s">
        <v>169</v>
      </c>
      <c r="AT306" s="143" t="s">
        <v>165</v>
      </c>
      <c r="AU306" s="143" t="s">
        <v>170</v>
      </c>
      <c r="AY306" s="17" t="s">
        <v>161</v>
      </c>
      <c r="BE306" s="144">
        <f>IF(N306="základní",J306,0)</f>
        <v>0</v>
      </c>
      <c r="BF306" s="144">
        <f>IF(N306="snížená",J306,0)</f>
        <v>0</v>
      </c>
      <c r="BG306" s="144">
        <f>IF(N306="zákl. přenesená",J306,0)</f>
        <v>0</v>
      </c>
      <c r="BH306" s="144">
        <f>IF(N306="sníž. přenesená",J306,0)</f>
        <v>0</v>
      </c>
      <c r="BI306" s="144">
        <f>IF(N306="nulová",J306,0)</f>
        <v>0</v>
      </c>
      <c r="BJ306" s="17" t="s">
        <v>88</v>
      </c>
      <c r="BK306" s="144">
        <f>ROUND(I306*H306,2)</f>
        <v>0</v>
      </c>
      <c r="BL306" s="17" t="s">
        <v>169</v>
      </c>
      <c r="BM306" s="143" t="s">
        <v>464</v>
      </c>
    </row>
    <row r="307" spans="2:65" s="13" customFormat="1" ht="11.25">
      <c r="B307" s="152"/>
      <c r="D307" s="146" t="s">
        <v>172</v>
      </c>
      <c r="E307" s="153" t="s">
        <v>1</v>
      </c>
      <c r="F307" s="154" t="s">
        <v>465</v>
      </c>
      <c r="H307" s="155">
        <v>45</v>
      </c>
      <c r="I307" s="156"/>
      <c r="L307" s="152"/>
      <c r="M307" s="157"/>
      <c r="T307" s="158"/>
      <c r="AT307" s="153" t="s">
        <v>172</v>
      </c>
      <c r="AU307" s="153" t="s">
        <v>170</v>
      </c>
      <c r="AV307" s="13" t="s">
        <v>90</v>
      </c>
      <c r="AW307" s="13" t="s">
        <v>34</v>
      </c>
      <c r="AX307" s="13" t="s">
        <v>80</v>
      </c>
      <c r="AY307" s="153" t="s">
        <v>161</v>
      </c>
    </row>
    <row r="308" spans="2:65" s="13" customFormat="1" ht="11.25">
      <c r="B308" s="152"/>
      <c r="D308" s="146" t="s">
        <v>172</v>
      </c>
      <c r="E308" s="153" t="s">
        <v>1</v>
      </c>
      <c r="F308" s="154" t="s">
        <v>466</v>
      </c>
      <c r="H308" s="155">
        <v>48</v>
      </c>
      <c r="I308" s="156"/>
      <c r="L308" s="152"/>
      <c r="M308" s="157"/>
      <c r="T308" s="158"/>
      <c r="AT308" s="153" t="s">
        <v>172</v>
      </c>
      <c r="AU308" s="153" t="s">
        <v>170</v>
      </c>
      <c r="AV308" s="13" t="s">
        <v>90</v>
      </c>
      <c r="AW308" s="13" t="s">
        <v>34</v>
      </c>
      <c r="AX308" s="13" t="s">
        <v>80</v>
      </c>
      <c r="AY308" s="153" t="s">
        <v>161</v>
      </c>
    </row>
    <row r="309" spans="2:65" s="14" customFormat="1" ht="11.25">
      <c r="B309" s="159"/>
      <c r="D309" s="146" t="s">
        <v>172</v>
      </c>
      <c r="E309" s="160" t="s">
        <v>1</v>
      </c>
      <c r="F309" s="161" t="s">
        <v>177</v>
      </c>
      <c r="H309" s="162">
        <v>93</v>
      </c>
      <c r="I309" s="163"/>
      <c r="L309" s="159"/>
      <c r="M309" s="164"/>
      <c r="T309" s="165"/>
      <c r="AT309" s="160" t="s">
        <v>172</v>
      </c>
      <c r="AU309" s="160" t="s">
        <v>170</v>
      </c>
      <c r="AV309" s="14" t="s">
        <v>169</v>
      </c>
      <c r="AW309" s="14" t="s">
        <v>34</v>
      </c>
      <c r="AX309" s="14" t="s">
        <v>88</v>
      </c>
      <c r="AY309" s="160" t="s">
        <v>161</v>
      </c>
    </row>
    <row r="310" spans="2:65" s="1" customFormat="1" ht="24.2" customHeight="1">
      <c r="B310" s="32"/>
      <c r="C310" s="173" t="s">
        <v>467</v>
      </c>
      <c r="D310" s="173" t="s">
        <v>255</v>
      </c>
      <c r="E310" s="174" t="s">
        <v>468</v>
      </c>
      <c r="F310" s="175" t="s">
        <v>469</v>
      </c>
      <c r="G310" s="176" t="s">
        <v>190</v>
      </c>
      <c r="H310" s="177">
        <v>106.95</v>
      </c>
      <c r="I310" s="178"/>
      <c r="J310" s="179">
        <f>ROUND(I310*H310,2)</f>
        <v>0</v>
      </c>
      <c r="K310" s="175" t="s">
        <v>180</v>
      </c>
      <c r="L310" s="180"/>
      <c r="M310" s="181" t="s">
        <v>1</v>
      </c>
      <c r="N310" s="182" t="s">
        <v>45</v>
      </c>
      <c r="P310" s="141">
        <f>O310*H310</f>
        <v>0</v>
      </c>
      <c r="Q310" s="141">
        <v>2.9999999999999997E-4</v>
      </c>
      <c r="R310" s="141">
        <f>Q310*H310</f>
        <v>3.2084999999999995E-2</v>
      </c>
      <c r="S310" s="141">
        <v>0</v>
      </c>
      <c r="T310" s="142">
        <f>S310*H310</f>
        <v>0</v>
      </c>
      <c r="AR310" s="143" t="s">
        <v>228</v>
      </c>
      <c r="AT310" s="143" t="s">
        <v>255</v>
      </c>
      <c r="AU310" s="143" t="s">
        <v>170</v>
      </c>
      <c r="AY310" s="17" t="s">
        <v>161</v>
      </c>
      <c r="BE310" s="144">
        <f>IF(N310="základní",J310,0)</f>
        <v>0</v>
      </c>
      <c r="BF310" s="144">
        <f>IF(N310="snížená",J310,0)</f>
        <v>0</v>
      </c>
      <c r="BG310" s="144">
        <f>IF(N310="zákl. přenesená",J310,0)</f>
        <v>0</v>
      </c>
      <c r="BH310" s="144">
        <f>IF(N310="sníž. přenesená",J310,0)</f>
        <v>0</v>
      </c>
      <c r="BI310" s="144">
        <f>IF(N310="nulová",J310,0)</f>
        <v>0</v>
      </c>
      <c r="BJ310" s="17" t="s">
        <v>88</v>
      </c>
      <c r="BK310" s="144">
        <f>ROUND(I310*H310,2)</f>
        <v>0</v>
      </c>
      <c r="BL310" s="17" t="s">
        <v>169</v>
      </c>
      <c r="BM310" s="143" t="s">
        <v>470</v>
      </c>
    </row>
    <row r="311" spans="2:65" s="13" customFormat="1" ht="11.25">
      <c r="B311" s="152"/>
      <c r="D311" s="146" t="s">
        <v>172</v>
      </c>
      <c r="E311" s="153" t="s">
        <v>1</v>
      </c>
      <c r="F311" s="154" t="s">
        <v>465</v>
      </c>
      <c r="H311" s="155">
        <v>45</v>
      </c>
      <c r="I311" s="156"/>
      <c r="L311" s="152"/>
      <c r="M311" s="157"/>
      <c r="T311" s="158"/>
      <c r="AT311" s="153" t="s">
        <v>172</v>
      </c>
      <c r="AU311" s="153" t="s">
        <v>170</v>
      </c>
      <c r="AV311" s="13" t="s">
        <v>90</v>
      </c>
      <c r="AW311" s="13" t="s">
        <v>34</v>
      </c>
      <c r="AX311" s="13" t="s">
        <v>80</v>
      </c>
      <c r="AY311" s="153" t="s">
        <v>161</v>
      </c>
    </row>
    <row r="312" spans="2:65" s="13" customFormat="1" ht="11.25">
      <c r="B312" s="152"/>
      <c r="D312" s="146" t="s">
        <v>172</v>
      </c>
      <c r="E312" s="153" t="s">
        <v>1</v>
      </c>
      <c r="F312" s="154" t="s">
        <v>466</v>
      </c>
      <c r="H312" s="155">
        <v>48</v>
      </c>
      <c r="I312" s="156"/>
      <c r="L312" s="152"/>
      <c r="M312" s="157"/>
      <c r="T312" s="158"/>
      <c r="AT312" s="153" t="s">
        <v>172</v>
      </c>
      <c r="AU312" s="153" t="s">
        <v>170</v>
      </c>
      <c r="AV312" s="13" t="s">
        <v>90</v>
      </c>
      <c r="AW312" s="13" t="s">
        <v>34</v>
      </c>
      <c r="AX312" s="13" t="s">
        <v>80</v>
      </c>
      <c r="AY312" s="153" t="s">
        <v>161</v>
      </c>
    </row>
    <row r="313" spans="2:65" s="15" customFormat="1" ht="11.25">
      <c r="B313" s="166"/>
      <c r="D313" s="146" t="s">
        <v>172</v>
      </c>
      <c r="E313" s="167" t="s">
        <v>1</v>
      </c>
      <c r="F313" s="168" t="s">
        <v>208</v>
      </c>
      <c r="H313" s="169">
        <v>93</v>
      </c>
      <c r="I313" s="170"/>
      <c r="L313" s="166"/>
      <c r="M313" s="171"/>
      <c r="T313" s="172"/>
      <c r="AT313" s="167" t="s">
        <v>172</v>
      </c>
      <c r="AU313" s="167" t="s">
        <v>170</v>
      </c>
      <c r="AV313" s="15" t="s">
        <v>170</v>
      </c>
      <c r="AW313" s="15" t="s">
        <v>34</v>
      </c>
      <c r="AX313" s="15" t="s">
        <v>80</v>
      </c>
      <c r="AY313" s="167" t="s">
        <v>161</v>
      </c>
    </row>
    <row r="314" spans="2:65" s="13" customFormat="1" ht="11.25">
      <c r="B314" s="152"/>
      <c r="D314" s="146" t="s">
        <v>172</v>
      </c>
      <c r="E314" s="153" t="s">
        <v>1</v>
      </c>
      <c r="F314" s="154" t="s">
        <v>471</v>
      </c>
      <c r="H314" s="155">
        <v>13.95</v>
      </c>
      <c r="I314" s="156"/>
      <c r="L314" s="152"/>
      <c r="M314" s="157"/>
      <c r="T314" s="158"/>
      <c r="AT314" s="153" t="s">
        <v>172</v>
      </c>
      <c r="AU314" s="153" t="s">
        <v>170</v>
      </c>
      <c r="AV314" s="13" t="s">
        <v>90</v>
      </c>
      <c r="AW314" s="13" t="s">
        <v>34</v>
      </c>
      <c r="AX314" s="13" t="s">
        <v>80</v>
      </c>
      <c r="AY314" s="153" t="s">
        <v>161</v>
      </c>
    </row>
    <row r="315" spans="2:65" s="14" customFormat="1" ht="11.25">
      <c r="B315" s="159"/>
      <c r="D315" s="146" t="s">
        <v>172</v>
      </c>
      <c r="E315" s="160" t="s">
        <v>1</v>
      </c>
      <c r="F315" s="161" t="s">
        <v>177</v>
      </c>
      <c r="H315" s="162">
        <v>106.95</v>
      </c>
      <c r="I315" s="163"/>
      <c r="L315" s="159"/>
      <c r="M315" s="164"/>
      <c r="T315" s="165"/>
      <c r="AT315" s="160" t="s">
        <v>172</v>
      </c>
      <c r="AU315" s="160" t="s">
        <v>170</v>
      </c>
      <c r="AV315" s="14" t="s">
        <v>169</v>
      </c>
      <c r="AW315" s="14" t="s">
        <v>34</v>
      </c>
      <c r="AX315" s="14" t="s">
        <v>88</v>
      </c>
      <c r="AY315" s="160" t="s">
        <v>161</v>
      </c>
    </row>
    <row r="316" spans="2:65" s="11" customFormat="1" ht="20.85" customHeight="1">
      <c r="B316" s="120"/>
      <c r="D316" s="121" t="s">
        <v>79</v>
      </c>
      <c r="E316" s="130" t="s">
        <v>472</v>
      </c>
      <c r="F316" s="130" t="s">
        <v>473</v>
      </c>
      <c r="I316" s="123"/>
      <c r="J316" s="131">
        <f>BK316</f>
        <v>0</v>
      </c>
      <c r="L316" s="120"/>
      <c r="M316" s="125"/>
      <c r="P316" s="126">
        <f>SUM(P317:P329)</f>
        <v>0</v>
      </c>
      <c r="R316" s="126">
        <f>SUM(R317:R329)</f>
        <v>213.52170325000003</v>
      </c>
      <c r="T316" s="127">
        <f>SUM(T317:T329)</f>
        <v>0</v>
      </c>
      <c r="AR316" s="121" t="s">
        <v>88</v>
      </c>
      <c r="AT316" s="128" t="s">
        <v>79</v>
      </c>
      <c r="AU316" s="128" t="s">
        <v>90</v>
      </c>
      <c r="AY316" s="121" t="s">
        <v>161</v>
      </c>
      <c r="BK316" s="129">
        <f>SUM(BK317:BK329)</f>
        <v>0</v>
      </c>
    </row>
    <row r="317" spans="2:65" s="1" customFormat="1" ht="37.9" customHeight="1">
      <c r="B317" s="32"/>
      <c r="C317" s="132" t="s">
        <v>474</v>
      </c>
      <c r="D317" s="132" t="s">
        <v>165</v>
      </c>
      <c r="E317" s="133" t="s">
        <v>475</v>
      </c>
      <c r="F317" s="134" t="s">
        <v>476</v>
      </c>
      <c r="G317" s="135" t="s">
        <v>266</v>
      </c>
      <c r="H317" s="136">
        <v>775</v>
      </c>
      <c r="I317" s="137"/>
      <c r="J317" s="138">
        <f>ROUND(I317*H317,2)</f>
        <v>0</v>
      </c>
      <c r="K317" s="134" t="s">
        <v>180</v>
      </c>
      <c r="L317" s="32"/>
      <c r="M317" s="139" t="s">
        <v>1</v>
      </c>
      <c r="N317" s="140" t="s">
        <v>45</v>
      </c>
      <c r="P317" s="141">
        <f>O317*H317</f>
        <v>0</v>
      </c>
      <c r="Q317" s="141">
        <v>0.27411000000000002</v>
      </c>
      <c r="R317" s="141">
        <f>Q317*H317</f>
        <v>212.43525000000002</v>
      </c>
      <c r="S317" s="141">
        <v>0</v>
      </c>
      <c r="T317" s="142">
        <f>S317*H317</f>
        <v>0</v>
      </c>
      <c r="AR317" s="143" t="s">
        <v>169</v>
      </c>
      <c r="AT317" s="143" t="s">
        <v>165</v>
      </c>
      <c r="AU317" s="143" t="s">
        <v>170</v>
      </c>
      <c r="AY317" s="17" t="s">
        <v>161</v>
      </c>
      <c r="BE317" s="144">
        <f>IF(N317="základní",J317,0)</f>
        <v>0</v>
      </c>
      <c r="BF317" s="144">
        <f>IF(N317="snížená",J317,0)</f>
        <v>0</v>
      </c>
      <c r="BG317" s="144">
        <f>IF(N317="zákl. přenesená",J317,0)</f>
        <v>0</v>
      </c>
      <c r="BH317" s="144">
        <f>IF(N317="sníž. přenesená",J317,0)</f>
        <v>0</v>
      </c>
      <c r="BI317" s="144">
        <f>IF(N317="nulová",J317,0)</f>
        <v>0</v>
      </c>
      <c r="BJ317" s="17" t="s">
        <v>88</v>
      </c>
      <c r="BK317" s="144">
        <f>ROUND(I317*H317,2)</f>
        <v>0</v>
      </c>
      <c r="BL317" s="17" t="s">
        <v>169</v>
      </c>
      <c r="BM317" s="143" t="s">
        <v>477</v>
      </c>
    </row>
    <row r="318" spans="2:65" s="13" customFormat="1" ht="11.25">
      <c r="B318" s="152"/>
      <c r="D318" s="146" t="s">
        <v>172</v>
      </c>
      <c r="E318" s="153" t="s">
        <v>1</v>
      </c>
      <c r="F318" s="154" t="s">
        <v>478</v>
      </c>
      <c r="H318" s="155">
        <v>775</v>
      </c>
      <c r="I318" s="156"/>
      <c r="L318" s="152"/>
      <c r="M318" s="157"/>
      <c r="T318" s="158"/>
      <c r="AT318" s="153" t="s">
        <v>172</v>
      </c>
      <c r="AU318" s="153" t="s">
        <v>170</v>
      </c>
      <c r="AV318" s="13" t="s">
        <v>90</v>
      </c>
      <c r="AW318" s="13" t="s">
        <v>34</v>
      </c>
      <c r="AX318" s="13" t="s">
        <v>88</v>
      </c>
      <c r="AY318" s="153" t="s">
        <v>161</v>
      </c>
    </row>
    <row r="319" spans="2:65" s="1" customFormat="1" ht="33" customHeight="1">
      <c r="B319" s="32"/>
      <c r="C319" s="132" t="s">
        <v>479</v>
      </c>
      <c r="D319" s="132" t="s">
        <v>165</v>
      </c>
      <c r="E319" s="133" t="s">
        <v>480</v>
      </c>
      <c r="F319" s="134" t="s">
        <v>481</v>
      </c>
      <c r="G319" s="135" t="s">
        <v>168</v>
      </c>
      <c r="H319" s="136">
        <v>263.5</v>
      </c>
      <c r="I319" s="137"/>
      <c r="J319" s="138">
        <f>ROUND(I319*H319,2)</f>
        <v>0</v>
      </c>
      <c r="K319" s="134" t="s">
        <v>180</v>
      </c>
      <c r="L319" s="32"/>
      <c r="M319" s="139" t="s">
        <v>1</v>
      </c>
      <c r="N319" s="140" t="s">
        <v>45</v>
      </c>
      <c r="P319" s="141">
        <f>O319*H319</f>
        <v>0</v>
      </c>
      <c r="Q319" s="141">
        <v>0</v>
      </c>
      <c r="R319" s="141">
        <f>Q319*H319</f>
        <v>0</v>
      </c>
      <c r="S319" s="141">
        <v>0</v>
      </c>
      <c r="T319" s="142">
        <f>S319*H319</f>
        <v>0</v>
      </c>
      <c r="AR319" s="143" t="s">
        <v>169</v>
      </c>
      <c r="AT319" s="143" t="s">
        <v>165</v>
      </c>
      <c r="AU319" s="143" t="s">
        <v>170</v>
      </c>
      <c r="AY319" s="17" t="s">
        <v>161</v>
      </c>
      <c r="BE319" s="144">
        <f>IF(N319="základní",J319,0)</f>
        <v>0</v>
      </c>
      <c r="BF319" s="144">
        <f>IF(N319="snížená",J319,0)</f>
        <v>0</v>
      </c>
      <c r="BG319" s="144">
        <f>IF(N319="zákl. přenesená",J319,0)</f>
        <v>0</v>
      </c>
      <c r="BH319" s="144">
        <f>IF(N319="sníž. přenesená",J319,0)</f>
        <v>0</v>
      </c>
      <c r="BI319" s="144">
        <f>IF(N319="nulová",J319,0)</f>
        <v>0</v>
      </c>
      <c r="BJ319" s="17" t="s">
        <v>88</v>
      </c>
      <c r="BK319" s="144">
        <f>ROUND(I319*H319,2)</f>
        <v>0</v>
      </c>
      <c r="BL319" s="17" t="s">
        <v>169</v>
      </c>
      <c r="BM319" s="143" t="s">
        <v>482</v>
      </c>
    </row>
    <row r="320" spans="2:65" s="12" customFormat="1" ht="11.25">
      <c r="B320" s="145"/>
      <c r="D320" s="146" t="s">
        <v>172</v>
      </c>
      <c r="E320" s="147" t="s">
        <v>1</v>
      </c>
      <c r="F320" s="148" t="s">
        <v>483</v>
      </c>
      <c r="H320" s="147" t="s">
        <v>1</v>
      </c>
      <c r="I320" s="149"/>
      <c r="L320" s="145"/>
      <c r="M320" s="150"/>
      <c r="T320" s="151"/>
      <c r="AT320" s="147" t="s">
        <v>172</v>
      </c>
      <c r="AU320" s="147" t="s">
        <v>170</v>
      </c>
      <c r="AV320" s="12" t="s">
        <v>88</v>
      </c>
      <c r="AW320" s="12" t="s">
        <v>34</v>
      </c>
      <c r="AX320" s="12" t="s">
        <v>80</v>
      </c>
      <c r="AY320" s="147" t="s">
        <v>161</v>
      </c>
    </row>
    <row r="321" spans="2:65" s="13" customFormat="1" ht="11.25">
      <c r="B321" s="152"/>
      <c r="D321" s="146" t="s">
        <v>172</v>
      </c>
      <c r="E321" s="153" t="s">
        <v>1</v>
      </c>
      <c r="F321" s="154" t="s">
        <v>484</v>
      </c>
      <c r="H321" s="155">
        <v>263.5</v>
      </c>
      <c r="I321" s="156"/>
      <c r="L321" s="152"/>
      <c r="M321" s="157"/>
      <c r="T321" s="158"/>
      <c r="AT321" s="153" t="s">
        <v>172</v>
      </c>
      <c r="AU321" s="153" t="s">
        <v>170</v>
      </c>
      <c r="AV321" s="13" t="s">
        <v>90</v>
      </c>
      <c r="AW321" s="13" t="s">
        <v>34</v>
      </c>
      <c r="AX321" s="13" t="s">
        <v>88</v>
      </c>
      <c r="AY321" s="153" t="s">
        <v>161</v>
      </c>
    </row>
    <row r="322" spans="2:65" s="1" customFormat="1" ht="33" customHeight="1">
      <c r="B322" s="32"/>
      <c r="C322" s="132" t="s">
        <v>485</v>
      </c>
      <c r="D322" s="132" t="s">
        <v>165</v>
      </c>
      <c r="E322" s="133" t="s">
        <v>486</v>
      </c>
      <c r="F322" s="134" t="s">
        <v>487</v>
      </c>
      <c r="G322" s="135" t="s">
        <v>190</v>
      </c>
      <c r="H322" s="136">
        <v>1743.75</v>
      </c>
      <c r="I322" s="137"/>
      <c r="J322" s="138">
        <f>ROUND(I322*H322,2)</f>
        <v>0</v>
      </c>
      <c r="K322" s="134" t="s">
        <v>180</v>
      </c>
      <c r="L322" s="32"/>
      <c r="M322" s="139" t="s">
        <v>1</v>
      </c>
      <c r="N322" s="140" t="s">
        <v>45</v>
      </c>
      <c r="P322" s="141">
        <f>O322*H322</f>
        <v>0</v>
      </c>
      <c r="Q322" s="141">
        <v>3.1E-4</v>
      </c>
      <c r="R322" s="141">
        <f>Q322*H322</f>
        <v>0.54056249999999995</v>
      </c>
      <c r="S322" s="141">
        <v>0</v>
      </c>
      <c r="T322" s="142">
        <f>S322*H322</f>
        <v>0</v>
      </c>
      <c r="AR322" s="143" t="s">
        <v>169</v>
      </c>
      <c r="AT322" s="143" t="s">
        <v>165</v>
      </c>
      <c r="AU322" s="143" t="s">
        <v>170</v>
      </c>
      <c r="AY322" s="17" t="s">
        <v>161</v>
      </c>
      <c r="BE322" s="144">
        <f>IF(N322="základní",J322,0)</f>
        <v>0</v>
      </c>
      <c r="BF322" s="144">
        <f>IF(N322="snížená",J322,0)</f>
        <v>0</v>
      </c>
      <c r="BG322" s="144">
        <f>IF(N322="zákl. přenesená",J322,0)</f>
        <v>0</v>
      </c>
      <c r="BH322" s="144">
        <f>IF(N322="sníž. přenesená",J322,0)</f>
        <v>0</v>
      </c>
      <c r="BI322" s="144">
        <f>IF(N322="nulová",J322,0)</f>
        <v>0</v>
      </c>
      <c r="BJ322" s="17" t="s">
        <v>88</v>
      </c>
      <c r="BK322" s="144">
        <f>ROUND(I322*H322,2)</f>
        <v>0</v>
      </c>
      <c r="BL322" s="17" t="s">
        <v>169</v>
      </c>
      <c r="BM322" s="143" t="s">
        <v>488</v>
      </c>
    </row>
    <row r="323" spans="2:65" s="12" customFormat="1" ht="11.25">
      <c r="B323" s="145"/>
      <c r="D323" s="146" t="s">
        <v>172</v>
      </c>
      <c r="E323" s="147" t="s">
        <v>1</v>
      </c>
      <c r="F323" s="148" t="s">
        <v>489</v>
      </c>
      <c r="H323" s="147" t="s">
        <v>1</v>
      </c>
      <c r="I323" s="149"/>
      <c r="L323" s="145"/>
      <c r="M323" s="150"/>
      <c r="T323" s="151"/>
      <c r="AT323" s="147" t="s">
        <v>172</v>
      </c>
      <c r="AU323" s="147" t="s">
        <v>170</v>
      </c>
      <c r="AV323" s="12" t="s">
        <v>88</v>
      </c>
      <c r="AW323" s="12" t="s">
        <v>34</v>
      </c>
      <c r="AX323" s="12" t="s">
        <v>80</v>
      </c>
      <c r="AY323" s="147" t="s">
        <v>161</v>
      </c>
    </row>
    <row r="324" spans="2:65" s="13" customFormat="1" ht="11.25">
      <c r="B324" s="152"/>
      <c r="D324" s="146" t="s">
        <v>172</v>
      </c>
      <c r="E324" s="153" t="s">
        <v>1</v>
      </c>
      <c r="F324" s="154" t="s">
        <v>490</v>
      </c>
      <c r="H324" s="155">
        <v>1743.75</v>
      </c>
      <c r="I324" s="156"/>
      <c r="L324" s="152"/>
      <c r="M324" s="157"/>
      <c r="T324" s="158"/>
      <c r="AT324" s="153" t="s">
        <v>172</v>
      </c>
      <c r="AU324" s="153" t="s">
        <v>170</v>
      </c>
      <c r="AV324" s="13" t="s">
        <v>90</v>
      </c>
      <c r="AW324" s="13" t="s">
        <v>34</v>
      </c>
      <c r="AX324" s="13" t="s">
        <v>88</v>
      </c>
      <c r="AY324" s="153" t="s">
        <v>161</v>
      </c>
    </row>
    <row r="325" spans="2:65" s="1" customFormat="1" ht="24.2" customHeight="1">
      <c r="B325" s="32"/>
      <c r="C325" s="173" t="s">
        <v>491</v>
      </c>
      <c r="D325" s="173" t="s">
        <v>255</v>
      </c>
      <c r="E325" s="174" t="s">
        <v>492</v>
      </c>
      <c r="F325" s="175" t="s">
        <v>493</v>
      </c>
      <c r="G325" s="176" t="s">
        <v>190</v>
      </c>
      <c r="H325" s="177">
        <v>2183.5630000000001</v>
      </c>
      <c r="I325" s="178"/>
      <c r="J325" s="179">
        <f>ROUND(I325*H325,2)</f>
        <v>0</v>
      </c>
      <c r="K325" s="175" t="s">
        <v>180</v>
      </c>
      <c r="L325" s="180"/>
      <c r="M325" s="181" t="s">
        <v>1</v>
      </c>
      <c r="N325" s="182" t="s">
        <v>45</v>
      </c>
      <c r="P325" s="141">
        <f>O325*H325</f>
        <v>0</v>
      </c>
      <c r="Q325" s="141">
        <v>2.5000000000000001E-4</v>
      </c>
      <c r="R325" s="141">
        <f>Q325*H325</f>
        <v>0.54589075000000009</v>
      </c>
      <c r="S325" s="141">
        <v>0</v>
      </c>
      <c r="T325" s="142">
        <f>S325*H325</f>
        <v>0</v>
      </c>
      <c r="AR325" s="143" t="s">
        <v>228</v>
      </c>
      <c r="AT325" s="143" t="s">
        <v>255</v>
      </c>
      <c r="AU325" s="143" t="s">
        <v>170</v>
      </c>
      <c r="AY325" s="17" t="s">
        <v>161</v>
      </c>
      <c r="BE325" s="144">
        <f>IF(N325="základní",J325,0)</f>
        <v>0</v>
      </c>
      <c r="BF325" s="144">
        <f>IF(N325="snížená",J325,0)</f>
        <v>0</v>
      </c>
      <c r="BG325" s="144">
        <f>IF(N325="zákl. přenesená",J325,0)</f>
        <v>0</v>
      </c>
      <c r="BH325" s="144">
        <f>IF(N325="sníž. přenesená",J325,0)</f>
        <v>0</v>
      </c>
      <c r="BI325" s="144">
        <f>IF(N325="nulová",J325,0)</f>
        <v>0</v>
      </c>
      <c r="BJ325" s="17" t="s">
        <v>88</v>
      </c>
      <c r="BK325" s="144">
        <f>ROUND(I325*H325,2)</f>
        <v>0</v>
      </c>
      <c r="BL325" s="17" t="s">
        <v>169</v>
      </c>
      <c r="BM325" s="143" t="s">
        <v>494</v>
      </c>
    </row>
    <row r="326" spans="2:65" s="12" customFormat="1" ht="11.25">
      <c r="B326" s="145"/>
      <c r="D326" s="146" t="s">
        <v>172</v>
      </c>
      <c r="E326" s="147" t="s">
        <v>1</v>
      </c>
      <c r="F326" s="148" t="s">
        <v>495</v>
      </c>
      <c r="H326" s="147" t="s">
        <v>1</v>
      </c>
      <c r="I326" s="149"/>
      <c r="L326" s="145"/>
      <c r="M326" s="150"/>
      <c r="T326" s="151"/>
      <c r="AT326" s="147" t="s">
        <v>172</v>
      </c>
      <c r="AU326" s="147" t="s">
        <v>170</v>
      </c>
      <c r="AV326" s="12" t="s">
        <v>88</v>
      </c>
      <c r="AW326" s="12" t="s">
        <v>34</v>
      </c>
      <c r="AX326" s="12" t="s">
        <v>80</v>
      </c>
      <c r="AY326" s="147" t="s">
        <v>161</v>
      </c>
    </row>
    <row r="327" spans="2:65" s="13" customFormat="1" ht="11.25">
      <c r="B327" s="152"/>
      <c r="D327" s="146" t="s">
        <v>172</v>
      </c>
      <c r="E327" s="153" t="s">
        <v>1</v>
      </c>
      <c r="F327" s="154" t="s">
        <v>496</v>
      </c>
      <c r="H327" s="155">
        <v>1898.75</v>
      </c>
      <c r="I327" s="156"/>
      <c r="L327" s="152"/>
      <c r="M327" s="157"/>
      <c r="T327" s="158"/>
      <c r="AT327" s="153" t="s">
        <v>172</v>
      </c>
      <c r="AU327" s="153" t="s">
        <v>170</v>
      </c>
      <c r="AV327" s="13" t="s">
        <v>90</v>
      </c>
      <c r="AW327" s="13" t="s">
        <v>34</v>
      </c>
      <c r="AX327" s="13" t="s">
        <v>80</v>
      </c>
      <c r="AY327" s="153" t="s">
        <v>161</v>
      </c>
    </row>
    <row r="328" spans="2:65" s="13" customFormat="1" ht="11.25">
      <c r="B328" s="152"/>
      <c r="D328" s="146" t="s">
        <v>172</v>
      </c>
      <c r="E328" s="153" t="s">
        <v>1</v>
      </c>
      <c r="F328" s="154" t="s">
        <v>497</v>
      </c>
      <c r="H328" s="155">
        <v>284.81299999999999</v>
      </c>
      <c r="I328" s="156"/>
      <c r="L328" s="152"/>
      <c r="M328" s="157"/>
      <c r="T328" s="158"/>
      <c r="AT328" s="153" t="s">
        <v>172</v>
      </c>
      <c r="AU328" s="153" t="s">
        <v>170</v>
      </c>
      <c r="AV328" s="13" t="s">
        <v>90</v>
      </c>
      <c r="AW328" s="13" t="s">
        <v>34</v>
      </c>
      <c r="AX328" s="13" t="s">
        <v>80</v>
      </c>
      <c r="AY328" s="153" t="s">
        <v>161</v>
      </c>
    </row>
    <row r="329" spans="2:65" s="14" customFormat="1" ht="11.25">
      <c r="B329" s="159"/>
      <c r="D329" s="146" t="s">
        <v>172</v>
      </c>
      <c r="E329" s="160" t="s">
        <v>1</v>
      </c>
      <c r="F329" s="161" t="s">
        <v>177</v>
      </c>
      <c r="H329" s="162">
        <v>2183.5630000000001</v>
      </c>
      <c r="I329" s="163"/>
      <c r="L329" s="159"/>
      <c r="M329" s="164"/>
      <c r="T329" s="165"/>
      <c r="AT329" s="160" t="s">
        <v>172</v>
      </c>
      <c r="AU329" s="160" t="s">
        <v>170</v>
      </c>
      <c r="AV329" s="14" t="s">
        <v>169</v>
      </c>
      <c r="AW329" s="14" t="s">
        <v>34</v>
      </c>
      <c r="AX329" s="14" t="s">
        <v>88</v>
      </c>
      <c r="AY329" s="160" t="s">
        <v>161</v>
      </c>
    </row>
    <row r="330" spans="2:65" s="11" customFormat="1" ht="20.85" customHeight="1">
      <c r="B330" s="120"/>
      <c r="D330" s="121" t="s">
        <v>79</v>
      </c>
      <c r="E330" s="130" t="s">
        <v>498</v>
      </c>
      <c r="F330" s="130" t="s">
        <v>499</v>
      </c>
      <c r="I330" s="123"/>
      <c r="J330" s="131">
        <f>BK330</f>
        <v>0</v>
      </c>
      <c r="L330" s="120"/>
      <c r="M330" s="125"/>
      <c r="P330" s="126">
        <f>SUM(P331:P344)</f>
        <v>0</v>
      </c>
      <c r="R330" s="126">
        <f>SUM(R331:R344)</f>
        <v>101.63828000000001</v>
      </c>
      <c r="T330" s="127">
        <f>SUM(T331:T344)</f>
        <v>0</v>
      </c>
      <c r="AR330" s="121" t="s">
        <v>88</v>
      </c>
      <c r="AT330" s="128" t="s">
        <v>79</v>
      </c>
      <c r="AU330" s="128" t="s">
        <v>90</v>
      </c>
      <c r="AY330" s="121" t="s">
        <v>161</v>
      </c>
      <c r="BK330" s="129">
        <f>SUM(BK331:BK344)</f>
        <v>0</v>
      </c>
    </row>
    <row r="331" spans="2:65" s="1" customFormat="1" ht="24.2" customHeight="1">
      <c r="B331" s="32"/>
      <c r="C331" s="132" t="s">
        <v>500</v>
      </c>
      <c r="D331" s="132" t="s">
        <v>165</v>
      </c>
      <c r="E331" s="133" t="s">
        <v>501</v>
      </c>
      <c r="F331" s="134" t="s">
        <v>502</v>
      </c>
      <c r="G331" s="135" t="s">
        <v>266</v>
      </c>
      <c r="H331" s="136">
        <v>146</v>
      </c>
      <c r="I331" s="137"/>
      <c r="J331" s="138">
        <f>ROUND(I331*H331,2)</f>
        <v>0</v>
      </c>
      <c r="K331" s="134" t="s">
        <v>180</v>
      </c>
      <c r="L331" s="32"/>
      <c r="M331" s="139" t="s">
        <v>1</v>
      </c>
      <c r="N331" s="140" t="s">
        <v>45</v>
      </c>
      <c r="P331" s="141">
        <f>O331*H331</f>
        <v>0</v>
      </c>
      <c r="Q331" s="141">
        <v>0.25091999999999998</v>
      </c>
      <c r="R331" s="141">
        <f>Q331*H331</f>
        <v>36.634319999999995</v>
      </c>
      <c r="S331" s="141">
        <v>0</v>
      </c>
      <c r="T331" s="142">
        <f>S331*H331</f>
        <v>0</v>
      </c>
      <c r="AR331" s="143" t="s">
        <v>169</v>
      </c>
      <c r="AT331" s="143" t="s">
        <v>165</v>
      </c>
      <c r="AU331" s="143" t="s">
        <v>170</v>
      </c>
      <c r="AY331" s="17" t="s">
        <v>161</v>
      </c>
      <c r="BE331" s="144">
        <f>IF(N331="základní",J331,0)</f>
        <v>0</v>
      </c>
      <c r="BF331" s="144">
        <f>IF(N331="snížená",J331,0)</f>
        <v>0</v>
      </c>
      <c r="BG331" s="144">
        <f>IF(N331="zákl. přenesená",J331,0)</f>
        <v>0</v>
      </c>
      <c r="BH331" s="144">
        <f>IF(N331="sníž. přenesená",J331,0)</f>
        <v>0</v>
      </c>
      <c r="BI331" s="144">
        <f>IF(N331="nulová",J331,0)</f>
        <v>0</v>
      </c>
      <c r="BJ331" s="17" t="s">
        <v>88</v>
      </c>
      <c r="BK331" s="144">
        <f>ROUND(I331*H331,2)</f>
        <v>0</v>
      </c>
      <c r="BL331" s="17" t="s">
        <v>169</v>
      </c>
      <c r="BM331" s="143" t="s">
        <v>503</v>
      </c>
    </row>
    <row r="332" spans="2:65" s="13" customFormat="1" ht="11.25">
      <c r="B332" s="152"/>
      <c r="D332" s="146" t="s">
        <v>172</v>
      </c>
      <c r="E332" s="153" t="s">
        <v>1</v>
      </c>
      <c r="F332" s="154" t="s">
        <v>504</v>
      </c>
      <c r="H332" s="155">
        <v>154</v>
      </c>
      <c r="I332" s="156"/>
      <c r="L332" s="152"/>
      <c r="M332" s="157"/>
      <c r="T332" s="158"/>
      <c r="AT332" s="153" t="s">
        <v>172</v>
      </c>
      <c r="AU332" s="153" t="s">
        <v>170</v>
      </c>
      <c r="AV332" s="13" t="s">
        <v>90</v>
      </c>
      <c r="AW332" s="13" t="s">
        <v>34</v>
      </c>
      <c r="AX332" s="13" t="s">
        <v>80</v>
      </c>
      <c r="AY332" s="153" t="s">
        <v>161</v>
      </c>
    </row>
    <row r="333" spans="2:65" s="13" customFormat="1" ht="11.25">
      <c r="B333" s="152"/>
      <c r="D333" s="146" t="s">
        <v>172</v>
      </c>
      <c r="E333" s="153" t="s">
        <v>1</v>
      </c>
      <c r="F333" s="154" t="s">
        <v>505</v>
      </c>
      <c r="H333" s="155">
        <v>-8</v>
      </c>
      <c r="I333" s="156"/>
      <c r="L333" s="152"/>
      <c r="M333" s="157"/>
      <c r="T333" s="158"/>
      <c r="AT333" s="153" t="s">
        <v>172</v>
      </c>
      <c r="AU333" s="153" t="s">
        <v>170</v>
      </c>
      <c r="AV333" s="13" t="s">
        <v>90</v>
      </c>
      <c r="AW333" s="13" t="s">
        <v>34</v>
      </c>
      <c r="AX333" s="13" t="s">
        <v>80</v>
      </c>
      <c r="AY333" s="153" t="s">
        <v>161</v>
      </c>
    </row>
    <row r="334" spans="2:65" s="14" customFormat="1" ht="11.25">
      <c r="B334" s="159"/>
      <c r="D334" s="146" t="s">
        <v>172</v>
      </c>
      <c r="E334" s="160" t="s">
        <v>1</v>
      </c>
      <c r="F334" s="161" t="s">
        <v>177</v>
      </c>
      <c r="H334" s="162">
        <v>146</v>
      </c>
      <c r="I334" s="163"/>
      <c r="L334" s="159"/>
      <c r="M334" s="164"/>
      <c r="T334" s="165"/>
      <c r="AT334" s="160" t="s">
        <v>172</v>
      </c>
      <c r="AU334" s="160" t="s">
        <v>170</v>
      </c>
      <c r="AV334" s="14" t="s">
        <v>169</v>
      </c>
      <c r="AW334" s="14" t="s">
        <v>34</v>
      </c>
      <c r="AX334" s="14" t="s">
        <v>88</v>
      </c>
      <c r="AY334" s="160" t="s">
        <v>161</v>
      </c>
    </row>
    <row r="335" spans="2:65" s="1" customFormat="1" ht="24.2" customHeight="1">
      <c r="B335" s="32"/>
      <c r="C335" s="173" t="s">
        <v>506</v>
      </c>
      <c r="D335" s="173" t="s">
        <v>255</v>
      </c>
      <c r="E335" s="174" t="s">
        <v>507</v>
      </c>
      <c r="F335" s="175" t="s">
        <v>508</v>
      </c>
      <c r="G335" s="176" t="s">
        <v>266</v>
      </c>
      <c r="H335" s="177">
        <v>146</v>
      </c>
      <c r="I335" s="178"/>
      <c r="J335" s="179">
        <f>ROUND(I335*H335,2)</f>
        <v>0</v>
      </c>
      <c r="K335" s="175" t="s">
        <v>180</v>
      </c>
      <c r="L335" s="180"/>
      <c r="M335" s="181" t="s">
        <v>1</v>
      </c>
      <c r="N335" s="182" t="s">
        <v>45</v>
      </c>
      <c r="P335" s="141">
        <f>O335*H335</f>
        <v>0</v>
      </c>
      <c r="Q335" s="141">
        <v>0.40200000000000002</v>
      </c>
      <c r="R335" s="141">
        <f>Q335*H335</f>
        <v>58.692</v>
      </c>
      <c r="S335" s="141">
        <v>0</v>
      </c>
      <c r="T335" s="142">
        <f>S335*H335</f>
        <v>0</v>
      </c>
      <c r="AR335" s="143" t="s">
        <v>228</v>
      </c>
      <c r="AT335" s="143" t="s">
        <v>255</v>
      </c>
      <c r="AU335" s="143" t="s">
        <v>170</v>
      </c>
      <c r="AY335" s="17" t="s">
        <v>161</v>
      </c>
      <c r="BE335" s="144">
        <f>IF(N335="základní",J335,0)</f>
        <v>0</v>
      </c>
      <c r="BF335" s="144">
        <f>IF(N335="snížená",J335,0)</f>
        <v>0</v>
      </c>
      <c r="BG335" s="144">
        <f>IF(N335="zákl. přenesená",J335,0)</f>
        <v>0</v>
      </c>
      <c r="BH335" s="144">
        <f>IF(N335="sníž. přenesená",J335,0)</f>
        <v>0</v>
      </c>
      <c r="BI335" s="144">
        <f>IF(N335="nulová",J335,0)</f>
        <v>0</v>
      </c>
      <c r="BJ335" s="17" t="s">
        <v>88</v>
      </c>
      <c r="BK335" s="144">
        <f>ROUND(I335*H335,2)</f>
        <v>0</v>
      </c>
      <c r="BL335" s="17" t="s">
        <v>169</v>
      </c>
      <c r="BM335" s="143" t="s">
        <v>509</v>
      </c>
    </row>
    <row r="336" spans="2:65" s="13" customFormat="1" ht="11.25">
      <c r="B336" s="152"/>
      <c r="D336" s="146" t="s">
        <v>172</v>
      </c>
      <c r="E336" s="153" t="s">
        <v>1</v>
      </c>
      <c r="F336" s="154" t="s">
        <v>504</v>
      </c>
      <c r="H336" s="155">
        <v>154</v>
      </c>
      <c r="I336" s="156"/>
      <c r="L336" s="152"/>
      <c r="M336" s="157"/>
      <c r="T336" s="158"/>
      <c r="AT336" s="153" t="s">
        <v>172</v>
      </c>
      <c r="AU336" s="153" t="s">
        <v>170</v>
      </c>
      <c r="AV336" s="13" t="s">
        <v>90</v>
      </c>
      <c r="AW336" s="13" t="s">
        <v>34</v>
      </c>
      <c r="AX336" s="13" t="s">
        <v>80</v>
      </c>
      <c r="AY336" s="153" t="s">
        <v>161</v>
      </c>
    </row>
    <row r="337" spans="2:65" s="13" customFormat="1" ht="11.25">
      <c r="B337" s="152"/>
      <c r="D337" s="146" t="s">
        <v>172</v>
      </c>
      <c r="E337" s="153" t="s">
        <v>1</v>
      </c>
      <c r="F337" s="154" t="s">
        <v>505</v>
      </c>
      <c r="H337" s="155">
        <v>-8</v>
      </c>
      <c r="I337" s="156"/>
      <c r="L337" s="152"/>
      <c r="M337" s="157"/>
      <c r="T337" s="158"/>
      <c r="AT337" s="153" t="s">
        <v>172</v>
      </c>
      <c r="AU337" s="153" t="s">
        <v>170</v>
      </c>
      <c r="AV337" s="13" t="s">
        <v>90</v>
      </c>
      <c r="AW337" s="13" t="s">
        <v>34</v>
      </c>
      <c r="AX337" s="13" t="s">
        <v>80</v>
      </c>
      <c r="AY337" s="153" t="s">
        <v>161</v>
      </c>
    </row>
    <row r="338" spans="2:65" s="14" customFormat="1" ht="11.25">
      <c r="B338" s="159"/>
      <c r="D338" s="146" t="s">
        <v>172</v>
      </c>
      <c r="E338" s="160" t="s">
        <v>1</v>
      </c>
      <c r="F338" s="161" t="s">
        <v>177</v>
      </c>
      <c r="H338" s="162">
        <v>146</v>
      </c>
      <c r="I338" s="163"/>
      <c r="L338" s="159"/>
      <c r="M338" s="164"/>
      <c r="T338" s="165"/>
      <c r="AT338" s="160" t="s">
        <v>172</v>
      </c>
      <c r="AU338" s="160" t="s">
        <v>170</v>
      </c>
      <c r="AV338" s="14" t="s">
        <v>169</v>
      </c>
      <c r="AW338" s="14" t="s">
        <v>34</v>
      </c>
      <c r="AX338" s="14" t="s">
        <v>88</v>
      </c>
      <c r="AY338" s="160" t="s">
        <v>161</v>
      </c>
    </row>
    <row r="339" spans="2:65" s="1" customFormat="1" ht="24.2" customHeight="1">
      <c r="B339" s="32"/>
      <c r="C339" s="132" t="s">
        <v>510</v>
      </c>
      <c r="D339" s="132" t="s">
        <v>165</v>
      </c>
      <c r="E339" s="133" t="s">
        <v>511</v>
      </c>
      <c r="F339" s="134" t="s">
        <v>512</v>
      </c>
      <c r="G339" s="135" t="s">
        <v>407</v>
      </c>
      <c r="H339" s="136">
        <v>8</v>
      </c>
      <c r="I339" s="137"/>
      <c r="J339" s="138">
        <f t="shared" ref="J339:J344" si="10">ROUND(I339*H339,2)</f>
        <v>0</v>
      </c>
      <c r="K339" s="134" t="s">
        <v>180</v>
      </c>
      <c r="L339" s="32"/>
      <c r="M339" s="139" t="s">
        <v>1</v>
      </c>
      <c r="N339" s="140" t="s">
        <v>45</v>
      </c>
      <c r="P339" s="141">
        <f t="shared" ref="P339:P344" si="11">O339*H339</f>
        <v>0</v>
      </c>
      <c r="Q339" s="141">
        <v>1.457E-2</v>
      </c>
      <c r="R339" s="141">
        <f t="shared" ref="R339:R344" si="12">Q339*H339</f>
        <v>0.11656</v>
      </c>
      <c r="S339" s="141">
        <v>0</v>
      </c>
      <c r="T339" s="142">
        <f t="shared" ref="T339:T344" si="13">S339*H339</f>
        <v>0</v>
      </c>
      <c r="AR339" s="143" t="s">
        <v>169</v>
      </c>
      <c r="AT339" s="143" t="s">
        <v>165</v>
      </c>
      <c r="AU339" s="143" t="s">
        <v>170</v>
      </c>
      <c r="AY339" s="17" t="s">
        <v>161</v>
      </c>
      <c r="BE339" s="144">
        <f t="shared" ref="BE339:BE344" si="14">IF(N339="základní",J339,0)</f>
        <v>0</v>
      </c>
      <c r="BF339" s="144">
        <f t="shared" ref="BF339:BF344" si="15">IF(N339="snížená",J339,0)</f>
        <v>0</v>
      </c>
      <c r="BG339" s="144">
        <f t="shared" ref="BG339:BG344" si="16">IF(N339="zákl. přenesená",J339,0)</f>
        <v>0</v>
      </c>
      <c r="BH339" s="144">
        <f t="shared" ref="BH339:BH344" si="17">IF(N339="sníž. přenesená",J339,0)</f>
        <v>0</v>
      </c>
      <c r="BI339" s="144">
        <f t="shared" ref="BI339:BI344" si="18">IF(N339="nulová",J339,0)</f>
        <v>0</v>
      </c>
      <c r="BJ339" s="17" t="s">
        <v>88</v>
      </c>
      <c r="BK339" s="144">
        <f t="shared" ref="BK339:BK344" si="19">ROUND(I339*H339,2)</f>
        <v>0</v>
      </c>
      <c r="BL339" s="17" t="s">
        <v>169</v>
      </c>
      <c r="BM339" s="143" t="s">
        <v>513</v>
      </c>
    </row>
    <row r="340" spans="2:65" s="1" customFormat="1" ht="24.2" customHeight="1">
      <c r="B340" s="32"/>
      <c r="C340" s="173" t="s">
        <v>514</v>
      </c>
      <c r="D340" s="173" t="s">
        <v>255</v>
      </c>
      <c r="E340" s="174" t="s">
        <v>515</v>
      </c>
      <c r="F340" s="175" t="s">
        <v>516</v>
      </c>
      <c r="G340" s="176" t="s">
        <v>407</v>
      </c>
      <c r="H340" s="177">
        <v>8</v>
      </c>
      <c r="I340" s="178"/>
      <c r="J340" s="179">
        <f t="shared" si="10"/>
        <v>0</v>
      </c>
      <c r="K340" s="175" t="s">
        <v>180</v>
      </c>
      <c r="L340" s="180"/>
      <c r="M340" s="181" t="s">
        <v>1</v>
      </c>
      <c r="N340" s="182" t="s">
        <v>45</v>
      </c>
      <c r="P340" s="141">
        <f t="shared" si="11"/>
        <v>0</v>
      </c>
      <c r="Q340" s="141">
        <v>7.5999999999999998E-2</v>
      </c>
      <c r="R340" s="141">
        <f t="shared" si="12"/>
        <v>0.60799999999999998</v>
      </c>
      <c r="S340" s="141">
        <v>0</v>
      </c>
      <c r="T340" s="142">
        <f t="shared" si="13"/>
        <v>0</v>
      </c>
      <c r="AR340" s="143" t="s">
        <v>228</v>
      </c>
      <c r="AT340" s="143" t="s">
        <v>255</v>
      </c>
      <c r="AU340" s="143" t="s">
        <v>170</v>
      </c>
      <c r="AY340" s="17" t="s">
        <v>161</v>
      </c>
      <c r="BE340" s="144">
        <f t="shared" si="14"/>
        <v>0</v>
      </c>
      <c r="BF340" s="144">
        <f t="shared" si="15"/>
        <v>0</v>
      </c>
      <c r="BG340" s="144">
        <f t="shared" si="16"/>
        <v>0</v>
      </c>
      <c r="BH340" s="144">
        <f t="shared" si="17"/>
        <v>0</v>
      </c>
      <c r="BI340" s="144">
        <f t="shared" si="18"/>
        <v>0</v>
      </c>
      <c r="BJ340" s="17" t="s">
        <v>88</v>
      </c>
      <c r="BK340" s="144">
        <f t="shared" si="19"/>
        <v>0</v>
      </c>
      <c r="BL340" s="17" t="s">
        <v>169</v>
      </c>
      <c r="BM340" s="143" t="s">
        <v>517</v>
      </c>
    </row>
    <row r="341" spans="2:65" s="1" customFormat="1" ht="33" customHeight="1">
      <c r="B341" s="32"/>
      <c r="C341" s="132" t="s">
        <v>518</v>
      </c>
      <c r="D341" s="132" t="s">
        <v>165</v>
      </c>
      <c r="E341" s="133" t="s">
        <v>519</v>
      </c>
      <c r="F341" s="134" t="s">
        <v>520</v>
      </c>
      <c r="G341" s="135" t="s">
        <v>407</v>
      </c>
      <c r="H341" s="136">
        <v>4</v>
      </c>
      <c r="I341" s="137"/>
      <c r="J341" s="138">
        <f t="shared" si="10"/>
        <v>0</v>
      </c>
      <c r="K341" s="134" t="s">
        <v>180</v>
      </c>
      <c r="L341" s="32"/>
      <c r="M341" s="139" t="s">
        <v>1</v>
      </c>
      <c r="N341" s="140" t="s">
        <v>45</v>
      </c>
      <c r="P341" s="141">
        <f t="shared" si="11"/>
        <v>0</v>
      </c>
      <c r="Q341" s="141">
        <v>0.25091999999999998</v>
      </c>
      <c r="R341" s="141">
        <f t="shared" si="12"/>
        <v>1.0036799999999999</v>
      </c>
      <c r="S341" s="141">
        <v>0</v>
      </c>
      <c r="T341" s="142">
        <f t="shared" si="13"/>
        <v>0</v>
      </c>
      <c r="AR341" s="143" t="s">
        <v>169</v>
      </c>
      <c r="AT341" s="143" t="s">
        <v>165</v>
      </c>
      <c r="AU341" s="143" t="s">
        <v>170</v>
      </c>
      <c r="AY341" s="17" t="s">
        <v>161</v>
      </c>
      <c r="BE341" s="144">
        <f t="shared" si="14"/>
        <v>0</v>
      </c>
      <c r="BF341" s="144">
        <f t="shared" si="15"/>
        <v>0</v>
      </c>
      <c r="BG341" s="144">
        <f t="shared" si="16"/>
        <v>0</v>
      </c>
      <c r="BH341" s="144">
        <f t="shared" si="17"/>
        <v>0</v>
      </c>
      <c r="BI341" s="144">
        <f t="shared" si="18"/>
        <v>0</v>
      </c>
      <c r="BJ341" s="17" t="s">
        <v>88</v>
      </c>
      <c r="BK341" s="144">
        <f t="shared" si="19"/>
        <v>0</v>
      </c>
      <c r="BL341" s="17" t="s">
        <v>169</v>
      </c>
      <c r="BM341" s="143" t="s">
        <v>521</v>
      </c>
    </row>
    <row r="342" spans="2:65" s="1" customFormat="1" ht="24.2" customHeight="1">
      <c r="B342" s="32"/>
      <c r="C342" s="173" t="s">
        <v>522</v>
      </c>
      <c r="D342" s="173" t="s">
        <v>255</v>
      </c>
      <c r="E342" s="174" t="s">
        <v>523</v>
      </c>
      <c r="F342" s="175" t="s">
        <v>524</v>
      </c>
      <c r="G342" s="176" t="s">
        <v>407</v>
      </c>
      <c r="H342" s="177">
        <v>4</v>
      </c>
      <c r="I342" s="178"/>
      <c r="J342" s="179">
        <f t="shared" si="10"/>
        <v>0</v>
      </c>
      <c r="K342" s="175" t="s">
        <v>180</v>
      </c>
      <c r="L342" s="180"/>
      <c r="M342" s="181" t="s">
        <v>1</v>
      </c>
      <c r="N342" s="182" t="s">
        <v>45</v>
      </c>
      <c r="P342" s="141">
        <f t="shared" si="11"/>
        <v>0</v>
      </c>
      <c r="Q342" s="141">
        <v>0.40300000000000002</v>
      </c>
      <c r="R342" s="141">
        <f t="shared" si="12"/>
        <v>1.6120000000000001</v>
      </c>
      <c r="S342" s="141">
        <v>0</v>
      </c>
      <c r="T342" s="142">
        <f t="shared" si="13"/>
        <v>0</v>
      </c>
      <c r="AR342" s="143" t="s">
        <v>228</v>
      </c>
      <c r="AT342" s="143" t="s">
        <v>255</v>
      </c>
      <c r="AU342" s="143" t="s">
        <v>170</v>
      </c>
      <c r="AY342" s="17" t="s">
        <v>161</v>
      </c>
      <c r="BE342" s="144">
        <f t="shared" si="14"/>
        <v>0</v>
      </c>
      <c r="BF342" s="144">
        <f t="shared" si="15"/>
        <v>0</v>
      </c>
      <c r="BG342" s="144">
        <f t="shared" si="16"/>
        <v>0</v>
      </c>
      <c r="BH342" s="144">
        <f t="shared" si="17"/>
        <v>0</v>
      </c>
      <c r="BI342" s="144">
        <f t="shared" si="18"/>
        <v>0</v>
      </c>
      <c r="BJ342" s="17" t="s">
        <v>88</v>
      </c>
      <c r="BK342" s="144">
        <f t="shared" si="19"/>
        <v>0</v>
      </c>
      <c r="BL342" s="17" t="s">
        <v>169</v>
      </c>
      <c r="BM342" s="143" t="s">
        <v>525</v>
      </c>
    </row>
    <row r="343" spans="2:65" s="1" customFormat="1" ht="33" customHeight="1">
      <c r="B343" s="32"/>
      <c r="C343" s="132" t="s">
        <v>526</v>
      </c>
      <c r="D343" s="132" t="s">
        <v>165</v>
      </c>
      <c r="E343" s="133" t="s">
        <v>527</v>
      </c>
      <c r="F343" s="134" t="s">
        <v>528</v>
      </c>
      <c r="G343" s="135" t="s">
        <v>407</v>
      </c>
      <c r="H343" s="136">
        <v>4</v>
      </c>
      <c r="I343" s="137"/>
      <c r="J343" s="138">
        <f t="shared" si="10"/>
        <v>0</v>
      </c>
      <c r="K343" s="134" t="s">
        <v>180</v>
      </c>
      <c r="L343" s="32"/>
      <c r="M343" s="139" t="s">
        <v>1</v>
      </c>
      <c r="N343" s="140" t="s">
        <v>45</v>
      </c>
      <c r="P343" s="141">
        <f t="shared" si="11"/>
        <v>0</v>
      </c>
      <c r="Q343" s="141">
        <v>0.39593</v>
      </c>
      <c r="R343" s="141">
        <f t="shared" si="12"/>
        <v>1.58372</v>
      </c>
      <c r="S343" s="141">
        <v>0</v>
      </c>
      <c r="T343" s="142">
        <f t="shared" si="13"/>
        <v>0</v>
      </c>
      <c r="AR343" s="143" t="s">
        <v>169</v>
      </c>
      <c r="AT343" s="143" t="s">
        <v>165</v>
      </c>
      <c r="AU343" s="143" t="s">
        <v>170</v>
      </c>
      <c r="AY343" s="17" t="s">
        <v>161</v>
      </c>
      <c r="BE343" s="144">
        <f t="shared" si="14"/>
        <v>0</v>
      </c>
      <c r="BF343" s="144">
        <f t="shared" si="15"/>
        <v>0</v>
      </c>
      <c r="BG343" s="144">
        <f t="shared" si="16"/>
        <v>0</v>
      </c>
      <c r="BH343" s="144">
        <f t="shared" si="17"/>
        <v>0</v>
      </c>
      <c r="BI343" s="144">
        <f t="shared" si="18"/>
        <v>0</v>
      </c>
      <c r="BJ343" s="17" t="s">
        <v>88</v>
      </c>
      <c r="BK343" s="144">
        <f t="shared" si="19"/>
        <v>0</v>
      </c>
      <c r="BL343" s="17" t="s">
        <v>169</v>
      </c>
      <c r="BM343" s="143" t="s">
        <v>529</v>
      </c>
    </row>
    <row r="344" spans="2:65" s="1" customFormat="1" ht="24.2" customHeight="1">
      <c r="B344" s="32"/>
      <c r="C344" s="173" t="s">
        <v>530</v>
      </c>
      <c r="D344" s="173" t="s">
        <v>255</v>
      </c>
      <c r="E344" s="174" t="s">
        <v>531</v>
      </c>
      <c r="F344" s="175" t="s">
        <v>532</v>
      </c>
      <c r="G344" s="176" t="s">
        <v>407</v>
      </c>
      <c r="H344" s="177">
        <v>4</v>
      </c>
      <c r="I344" s="178"/>
      <c r="J344" s="179">
        <f t="shared" si="10"/>
        <v>0</v>
      </c>
      <c r="K344" s="175" t="s">
        <v>180</v>
      </c>
      <c r="L344" s="180"/>
      <c r="M344" s="181" t="s">
        <v>1</v>
      </c>
      <c r="N344" s="182" t="s">
        <v>45</v>
      </c>
      <c r="P344" s="141">
        <f t="shared" si="11"/>
        <v>0</v>
      </c>
      <c r="Q344" s="141">
        <v>0.34699999999999998</v>
      </c>
      <c r="R344" s="141">
        <f t="shared" si="12"/>
        <v>1.3879999999999999</v>
      </c>
      <c r="S344" s="141">
        <v>0</v>
      </c>
      <c r="T344" s="142">
        <f t="shared" si="13"/>
        <v>0</v>
      </c>
      <c r="AR344" s="143" t="s">
        <v>228</v>
      </c>
      <c r="AT344" s="143" t="s">
        <v>255</v>
      </c>
      <c r="AU344" s="143" t="s">
        <v>170</v>
      </c>
      <c r="AY344" s="17" t="s">
        <v>161</v>
      </c>
      <c r="BE344" s="144">
        <f t="shared" si="14"/>
        <v>0</v>
      </c>
      <c r="BF344" s="144">
        <f t="shared" si="15"/>
        <v>0</v>
      </c>
      <c r="BG344" s="144">
        <f t="shared" si="16"/>
        <v>0</v>
      </c>
      <c r="BH344" s="144">
        <f t="shared" si="17"/>
        <v>0</v>
      </c>
      <c r="BI344" s="144">
        <f t="shared" si="18"/>
        <v>0</v>
      </c>
      <c r="BJ344" s="17" t="s">
        <v>88</v>
      </c>
      <c r="BK344" s="144">
        <f t="shared" si="19"/>
        <v>0</v>
      </c>
      <c r="BL344" s="17" t="s">
        <v>169</v>
      </c>
      <c r="BM344" s="143" t="s">
        <v>533</v>
      </c>
    </row>
    <row r="345" spans="2:65" s="11" customFormat="1" ht="22.9" customHeight="1">
      <c r="B345" s="120"/>
      <c r="D345" s="121" t="s">
        <v>79</v>
      </c>
      <c r="E345" s="130" t="s">
        <v>233</v>
      </c>
      <c r="F345" s="130" t="s">
        <v>534</v>
      </c>
      <c r="I345" s="123"/>
      <c r="J345" s="131">
        <f>BK345</f>
        <v>0</v>
      </c>
      <c r="L345" s="120"/>
      <c r="M345" s="125"/>
      <c r="P345" s="126">
        <f>P346+P352+P404+P429+P431+P474+P518</f>
        <v>0</v>
      </c>
      <c r="R345" s="126">
        <f>R346+R352+R404+R429+R431+R474+R518</f>
        <v>204.35993372000004</v>
      </c>
      <c r="T345" s="127">
        <f>T346+T352+T404+T429+T431+T474+T518</f>
        <v>1885.4655</v>
      </c>
      <c r="AR345" s="121" t="s">
        <v>88</v>
      </c>
      <c r="AT345" s="128" t="s">
        <v>79</v>
      </c>
      <c r="AU345" s="128" t="s">
        <v>88</v>
      </c>
      <c r="AY345" s="121" t="s">
        <v>161</v>
      </c>
      <c r="BK345" s="129">
        <f>BK346+BK352+BK404+BK429+BK431+BK474+BK518</f>
        <v>0</v>
      </c>
    </row>
    <row r="346" spans="2:65" s="11" customFormat="1" ht="20.85" customHeight="1">
      <c r="B346" s="120"/>
      <c r="D346" s="121" t="s">
        <v>79</v>
      </c>
      <c r="E346" s="130" t="s">
        <v>535</v>
      </c>
      <c r="F346" s="130" t="s">
        <v>536</v>
      </c>
      <c r="I346" s="123"/>
      <c r="J346" s="131">
        <f>BK346</f>
        <v>0</v>
      </c>
      <c r="L346" s="120"/>
      <c r="M346" s="125"/>
      <c r="P346" s="126">
        <f>SUM(P347:P351)</f>
        <v>0</v>
      </c>
      <c r="R346" s="126">
        <f>SUM(R347:R351)</f>
        <v>1.1894999999999999E-2</v>
      </c>
      <c r="T346" s="127">
        <f>SUM(T347:T351)</f>
        <v>0</v>
      </c>
      <c r="AR346" s="121" t="s">
        <v>88</v>
      </c>
      <c r="AT346" s="128" t="s">
        <v>79</v>
      </c>
      <c r="AU346" s="128" t="s">
        <v>90</v>
      </c>
      <c r="AY346" s="121" t="s">
        <v>161</v>
      </c>
      <c r="BK346" s="129">
        <f>SUM(BK347:BK351)</f>
        <v>0</v>
      </c>
    </row>
    <row r="347" spans="2:65" s="1" customFormat="1" ht="16.5" customHeight="1">
      <c r="B347" s="32"/>
      <c r="C347" s="132" t="s">
        <v>537</v>
      </c>
      <c r="D347" s="132" t="s">
        <v>165</v>
      </c>
      <c r="E347" s="133" t="s">
        <v>538</v>
      </c>
      <c r="F347" s="134" t="s">
        <v>539</v>
      </c>
      <c r="G347" s="135" t="s">
        <v>266</v>
      </c>
      <c r="H347" s="136">
        <v>19.5</v>
      </c>
      <c r="I347" s="137"/>
      <c r="J347" s="138">
        <f>ROUND(I347*H347,2)</f>
        <v>0</v>
      </c>
      <c r="K347" s="134" t="s">
        <v>180</v>
      </c>
      <c r="L347" s="32"/>
      <c r="M347" s="139" t="s">
        <v>1</v>
      </c>
      <c r="N347" s="140" t="s">
        <v>45</v>
      </c>
      <c r="P347" s="141">
        <f>O347*H347</f>
        <v>0</v>
      </c>
      <c r="Q347" s="141">
        <v>0</v>
      </c>
      <c r="R347" s="141">
        <f>Q347*H347</f>
        <v>0</v>
      </c>
      <c r="S347" s="141">
        <v>0</v>
      </c>
      <c r="T347" s="142">
        <f>S347*H347</f>
        <v>0</v>
      </c>
      <c r="AR347" s="143" t="s">
        <v>169</v>
      </c>
      <c r="AT347" s="143" t="s">
        <v>165</v>
      </c>
      <c r="AU347" s="143" t="s">
        <v>170</v>
      </c>
      <c r="AY347" s="17" t="s">
        <v>161</v>
      </c>
      <c r="BE347" s="144">
        <f>IF(N347="základní",J347,0)</f>
        <v>0</v>
      </c>
      <c r="BF347" s="144">
        <f>IF(N347="snížená",J347,0)</f>
        <v>0</v>
      </c>
      <c r="BG347" s="144">
        <f>IF(N347="zákl. přenesená",J347,0)</f>
        <v>0</v>
      </c>
      <c r="BH347" s="144">
        <f>IF(N347="sníž. přenesená",J347,0)</f>
        <v>0</v>
      </c>
      <c r="BI347" s="144">
        <f>IF(N347="nulová",J347,0)</f>
        <v>0</v>
      </c>
      <c r="BJ347" s="17" t="s">
        <v>88</v>
      </c>
      <c r="BK347" s="144">
        <f>ROUND(I347*H347,2)</f>
        <v>0</v>
      </c>
      <c r="BL347" s="17" t="s">
        <v>169</v>
      </c>
      <c r="BM347" s="143" t="s">
        <v>540</v>
      </c>
    </row>
    <row r="348" spans="2:65" s="12" customFormat="1" ht="11.25">
      <c r="B348" s="145"/>
      <c r="D348" s="146" t="s">
        <v>172</v>
      </c>
      <c r="E348" s="147" t="s">
        <v>1</v>
      </c>
      <c r="F348" s="148" t="s">
        <v>541</v>
      </c>
      <c r="H348" s="147" t="s">
        <v>1</v>
      </c>
      <c r="I348" s="149"/>
      <c r="L348" s="145"/>
      <c r="M348" s="150"/>
      <c r="T348" s="151"/>
      <c r="AT348" s="147" t="s">
        <v>172</v>
      </c>
      <c r="AU348" s="147" t="s">
        <v>170</v>
      </c>
      <c r="AV348" s="12" t="s">
        <v>88</v>
      </c>
      <c r="AW348" s="12" t="s">
        <v>34</v>
      </c>
      <c r="AX348" s="12" t="s">
        <v>80</v>
      </c>
      <c r="AY348" s="147" t="s">
        <v>161</v>
      </c>
    </row>
    <row r="349" spans="2:65" s="13" customFormat="1" ht="11.25">
      <c r="B349" s="152"/>
      <c r="D349" s="146" t="s">
        <v>172</v>
      </c>
      <c r="E349" s="153" t="s">
        <v>1</v>
      </c>
      <c r="F349" s="154" t="s">
        <v>542</v>
      </c>
      <c r="H349" s="155">
        <v>19.5</v>
      </c>
      <c r="I349" s="156"/>
      <c r="L349" s="152"/>
      <c r="M349" s="157"/>
      <c r="T349" s="158"/>
      <c r="AT349" s="153" t="s">
        <v>172</v>
      </c>
      <c r="AU349" s="153" t="s">
        <v>170</v>
      </c>
      <c r="AV349" s="13" t="s">
        <v>90</v>
      </c>
      <c r="AW349" s="13" t="s">
        <v>34</v>
      </c>
      <c r="AX349" s="13" t="s">
        <v>88</v>
      </c>
      <c r="AY349" s="153" t="s">
        <v>161</v>
      </c>
    </row>
    <row r="350" spans="2:65" s="1" customFormat="1" ht="33" customHeight="1">
      <c r="B350" s="32"/>
      <c r="C350" s="132" t="s">
        <v>543</v>
      </c>
      <c r="D350" s="132" t="s">
        <v>165</v>
      </c>
      <c r="E350" s="133" t="s">
        <v>544</v>
      </c>
      <c r="F350" s="134" t="s">
        <v>545</v>
      </c>
      <c r="G350" s="135" t="s">
        <v>266</v>
      </c>
      <c r="H350" s="136">
        <v>19.5</v>
      </c>
      <c r="I350" s="137"/>
      <c r="J350" s="138">
        <f>ROUND(I350*H350,2)</f>
        <v>0</v>
      </c>
      <c r="K350" s="134" t="s">
        <v>180</v>
      </c>
      <c r="L350" s="32"/>
      <c r="M350" s="139" t="s">
        <v>1</v>
      </c>
      <c r="N350" s="140" t="s">
        <v>45</v>
      </c>
      <c r="P350" s="141">
        <f>O350*H350</f>
        <v>0</v>
      </c>
      <c r="Q350" s="141">
        <v>6.0999999999999997E-4</v>
      </c>
      <c r="R350" s="141">
        <f>Q350*H350</f>
        <v>1.1894999999999999E-2</v>
      </c>
      <c r="S350" s="141">
        <v>0</v>
      </c>
      <c r="T350" s="142">
        <f>S350*H350</f>
        <v>0</v>
      </c>
      <c r="AR350" s="143" t="s">
        <v>169</v>
      </c>
      <c r="AT350" s="143" t="s">
        <v>165</v>
      </c>
      <c r="AU350" s="143" t="s">
        <v>170</v>
      </c>
      <c r="AY350" s="17" t="s">
        <v>161</v>
      </c>
      <c r="BE350" s="144">
        <f>IF(N350="základní",J350,0)</f>
        <v>0</v>
      </c>
      <c r="BF350" s="144">
        <f>IF(N350="snížená",J350,0)</f>
        <v>0</v>
      </c>
      <c r="BG350" s="144">
        <f>IF(N350="zákl. přenesená",J350,0)</f>
        <v>0</v>
      </c>
      <c r="BH350" s="144">
        <f>IF(N350="sníž. přenesená",J350,0)</f>
        <v>0</v>
      </c>
      <c r="BI350" s="144">
        <f>IF(N350="nulová",J350,0)</f>
        <v>0</v>
      </c>
      <c r="BJ350" s="17" t="s">
        <v>88</v>
      </c>
      <c r="BK350" s="144">
        <f>ROUND(I350*H350,2)</f>
        <v>0</v>
      </c>
      <c r="BL350" s="17" t="s">
        <v>169</v>
      </c>
      <c r="BM350" s="143" t="s">
        <v>546</v>
      </c>
    </row>
    <row r="351" spans="2:65" s="13" customFormat="1" ht="22.5">
      <c r="B351" s="152"/>
      <c r="D351" s="146" t="s">
        <v>172</v>
      </c>
      <c r="E351" s="153" t="s">
        <v>1</v>
      </c>
      <c r="F351" s="154" t="s">
        <v>547</v>
      </c>
      <c r="H351" s="155">
        <v>19.5</v>
      </c>
      <c r="I351" s="156"/>
      <c r="L351" s="152"/>
      <c r="M351" s="157"/>
      <c r="T351" s="158"/>
      <c r="AT351" s="153" t="s">
        <v>172</v>
      </c>
      <c r="AU351" s="153" t="s">
        <v>170</v>
      </c>
      <c r="AV351" s="13" t="s">
        <v>90</v>
      </c>
      <c r="AW351" s="13" t="s">
        <v>34</v>
      </c>
      <c r="AX351" s="13" t="s">
        <v>88</v>
      </c>
      <c r="AY351" s="153" t="s">
        <v>161</v>
      </c>
    </row>
    <row r="352" spans="2:65" s="11" customFormat="1" ht="20.85" customHeight="1">
      <c r="B352" s="120"/>
      <c r="D352" s="121" t="s">
        <v>79</v>
      </c>
      <c r="E352" s="130" t="s">
        <v>548</v>
      </c>
      <c r="F352" s="130" t="s">
        <v>549</v>
      </c>
      <c r="I352" s="123"/>
      <c r="J352" s="131">
        <f>BK352</f>
        <v>0</v>
      </c>
      <c r="L352" s="120"/>
      <c r="M352" s="125"/>
      <c r="P352" s="126">
        <f>SUM(P353:P403)</f>
        <v>0</v>
      </c>
      <c r="R352" s="126">
        <f>SUM(R353:R403)</f>
        <v>199.57116172000005</v>
      </c>
      <c r="T352" s="127">
        <f>SUM(T353:T403)</f>
        <v>0</v>
      </c>
      <c r="AR352" s="121" t="s">
        <v>88</v>
      </c>
      <c r="AT352" s="128" t="s">
        <v>79</v>
      </c>
      <c r="AU352" s="128" t="s">
        <v>90</v>
      </c>
      <c r="AY352" s="121" t="s">
        <v>161</v>
      </c>
      <c r="BK352" s="129">
        <f>SUM(BK353:BK403)</f>
        <v>0</v>
      </c>
    </row>
    <row r="353" spans="2:65" s="1" customFormat="1" ht="33" customHeight="1">
      <c r="B353" s="32"/>
      <c r="C353" s="132" t="s">
        <v>550</v>
      </c>
      <c r="D353" s="132" t="s">
        <v>165</v>
      </c>
      <c r="E353" s="133" t="s">
        <v>551</v>
      </c>
      <c r="F353" s="134" t="s">
        <v>552</v>
      </c>
      <c r="G353" s="135" t="s">
        <v>266</v>
      </c>
      <c r="H353" s="136">
        <v>46.5</v>
      </c>
      <c r="I353" s="137"/>
      <c r="J353" s="138">
        <f>ROUND(I353*H353,2)</f>
        <v>0</v>
      </c>
      <c r="K353" s="134" t="s">
        <v>180</v>
      </c>
      <c r="L353" s="32"/>
      <c r="M353" s="139" t="s">
        <v>1</v>
      </c>
      <c r="N353" s="140" t="s">
        <v>45</v>
      </c>
      <c r="P353" s="141">
        <f>O353*H353</f>
        <v>0</v>
      </c>
      <c r="Q353" s="141">
        <v>0.61312</v>
      </c>
      <c r="R353" s="141">
        <f>Q353*H353</f>
        <v>28.510079999999999</v>
      </c>
      <c r="S353" s="141">
        <v>0</v>
      </c>
      <c r="T353" s="142">
        <f>S353*H353</f>
        <v>0</v>
      </c>
      <c r="AR353" s="143" t="s">
        <v>169</v>
      </c>
      <c r="AT353" s="143" t="s">
        <v>165</v>
      </c>
      <c r="AU353" s="143" t="s">
        <v>170</v>
      </c>
      <c r="AY353" s="17" t="s">
        <v>161</v>
      </c>
      <c r="BE353" s="144">
        <f>IF(N353="základní",J353,0)</f>
        <v>0</v>
      </c>
      <c r="BF353" s="144">
        <f>IF(N353="snížená",J353,0)</f>
        <v>0</v>
      </c>
      <c r="BG353" s="144">
        <f>IF(N353="zákl. přenesená",J353,0)</f>
        <v>0</v>
      </c>
      <c r="BH353" s="144">
        <f>IF(N353="sníž. přenesená",J353,0)</f>
        <v>0</v>
      </c>
      <c r="BI353" s="144">
        <f>IF(N353="nulová",J353,0)</f>
        <v>0</v>
      </c>
      <c r="BJ353" s="17" t="s">
        <v>88</v>
      </c>
      <c r="BK353" s="144">
        <f>ROUND(I353*H353,2)</f>
        <v>0</v>
      </c>
      <c r="BL353" s="17" t="s">
        <v>169</v>
      </c>
      <c r="BM353" s="143" t="s">
        <v>553</v>
      </c>
    </row>
    <row r="354" spans="2:65" s="13" customFormat="1" ht="11.25">
      <c r="B354" s="152"/>
      <c r="D354" s="146" t="s">
        <v>172</v>
      </c>
      <c r="E354" s="153" t="s">
        <v>1</v>
      </c>
      <c r="F354" s="154" t="s">
        <v>554</v>
      </c>
      <c r="H354" s="155">
        <v>48.5</v>
      </c>
      <c r="I354" s="156"/>
      <c r="L354" s="152"/>
      <c r="M354" s="157"/>
      <c r="T354" s="158"/>
      <c r="AT354" s="153" t="s">
        <v>172</v>
      </c>
      <c r="AU354" s="153" t="s">
        <v>170</v>
      </c>
      <c r="AV354" s="13" t="s">
        <v>90</v>
      </c>
      <c r="AW354" s="13" t="s">
        <v>34</v>
      </c>
      <c r="AX354" s="13" t="s">
        <v>80</v>
      </c>
      <c r="AY354" s="153" t="s">
        <v>161</v>
      </c>
    </row>
    <row r="355" spans="2:65" s="13" customFormat="1" ht="11.25">
      <c r="B355" s="152"/>
      <c r="D355" s="146" t="s">
        <v>172</v>
      </c>
      <c r="E355" s="153" t="s">
        <v>1</v>
      </c>
      <c r="F355" s="154" t="s">
        <v>555</v>
      </c>
      <c r="H355" s="155">
        <v>-1</v>
      </c>
      <c r="I355" s="156"/>
      <c r="L355" s="152"/>
      <c r="M355" s="157"/>
      <c r="T355" s="158"/>
      <c r="AT355" s="153" t="s">
        <v>172</v>
      </c>
      <c r="AU355" s="153" t="s">
        <v>170</v>
      </c>
      <c r="AV355" s="13" t="s">
        <v>90</v>
      </c>
      <c r="AW355" s="13" t="s">
        <v>34</v>
      </c>
      <c r="AX355" s="13" t="s">
        <v>80</v>
      </c>
      <c r="AY355" s="153" t="s">
        <v>161</v>
      </c>
    </row>
    <row r="356" spans="2:65" s="13" customFormat="1" ht="11.25">
      <c r="B356" s="152"/>
      <c r="D356" s="146" t="s">
        <v>172</v>
      </c>
      <c r="E356" s="153" t="s">
        <v>1</v>
      </c>
      <c r="F356" s="154" t="s">
        <v>556</v>
      </c>
      <c r="H356" s="155">
        <v>-1</v>
      </c>
      <c r="I356" s="156"/>
      <c r="L356" s="152"/>
      <c r="M356" s="157"/>
      <c r="T356" s="158"/>
      <c r="AT356" s="153" t="s">
        <v>172</v>
      </c>
      <c r="AU356" s="153" t="s">
        <v>170</v>
      </c>
      <c r="AV356" s="13" t="s">
        <v>90</v>
      </c>
      <c r="AW356" s="13" t="s">
        <v>34</v>
      </c>
      <c r="AX356" s="13" t="s">
        <v>80</v>
      </c>
      <c r="AY356" s="153" t="s">
        <v>161</v>
      </c>
    </row>
    <row r="357" spans="2:65" s="14" customFormat="1" ht="11.25">
      <c r="B357" s="159"/>
      <c r="D357" s="146" t="s">
        <v>172</v>
      </c>
      <c r="E357" s="160" t="s">
        <v>1</v>
      </c>
      <c r="F357" s="161" t="s">
        <v>177</v>
      </c>
      <c r="H357" s="162">
        <v>46.5</v>
      </c>
      <c r="I357" s="163"/>
      <c r="L357" s="159"/>
      <c r="M357" s="164"/>
      <c r="T357" s="165"/>
      <c r="AT357" s="160" t="s">
        <v>172</v>
      </c>
      <c r="AU357" s="160" t="s">
        <v>170</v>
      </c>
      <c r="AV357" s="14" t="s">
        <v>169</v>
      </c>
      <c r="AW357" s="14" t="s">
        <v>34</v>
      </c>
      <c r="AX357" s="14" t="s">
        <v>88</v>
      </c>
      <c r="AY357" s="160" t="s">
        <v>161</v>
      </c>
    </row>
    <row r="358" spans="2:65" s="1" customFormat="1" ht="33" customHeight="1">
      <c r="B358" s="32"/>
      <c r="C358" s="132" t="s">
        <v>557</v>
      </c>
      <c r="D358" s="132" t="s">
        <v>165</v>
      </c>
      <c r="E358" s="133" t="s">
        <v>558</v>
      </c>
      <c r="F358" s="134" t="s">
        <v>559</v>
      </c>
      <c r="G358" s="135" t="s">
        <v>266</v>
      </c>
      <c r="H358" s="136">
        <v>2</v>
      </c>
      <c r="I358" s="137"/>
      <c r="J358" s="138">
        <f>ROUND(I358*H358,2)</f>
        <v>0</v>
      </c>
      <c r="K358" s="134" t="s">
        <v>180</v>
      </c>
      <c r="L358" s="32"/>
      <c r="M358" s="139" t="s">
        <v>1</v>
      </c>
      <c r="N358" s="140" t="s">
        <v>45</v>
      </c>
      <c r="P358" s="141">
        <f>O358*H358</f>
        <v>0</v>
      </c>
      <c r="Q358" s="141">
        <v>0.61914999999999998</v>
      </c>
      <c r="R358" s="141">
        <f>Q358*H358</f>
        <v>1.2383</v>
      </c>
      <c r="S358" s="141">
        <v>0</v>
      </c>
      <c r="T358" s="142">
        <f>S358*H358</f>
        <v>0</v>
      </c>
      <c r="AR358" s="143" t="s">
        <v>169</v>
      </c>
      <c r="AT358" s="143" t="s">
        <v>165</v>
      </c>
      <c r="AU358" s="143" t="s">
        <v>170</v>
      </c>
      <c r="AY358" s="17" t="s">
        <v>161</v>
      </c>
      <c r="BE358" s="144">
        <f>IF(N358="základní",J358,0)</f>
        <v>0</v>
      </c>
      <c r="BF358" s="144">
        <f>IF(N358="snížená",J358,0)</f>
        <v>0</v>
      </c>
      <c r="BG358" s="144">
        <f>IF(N358="zákl. přenesená",J358,0)</f>
        <v>0</v>
      </c>
      <c r="BH358" s="144">
        <f>IF(N358="sníž. přenesená",J358,0)</f>
        <v>0</v>
      </c>
      <c r="BI358" s="144">
        <f>IF(N358="nulová",J358,0)</f>
        <v>0</v>
      </c>
      <c r="BJ358" s="17" t="s">
        <v>88</v>
      </c>
      <c r="BK358" s="144">
        <f>ROUND(I358*H358,2)</f>
        <v>0</v>
      </c>
      <c r="BL358" s="17" t="s">
        <v>169</v>
      </c>
      <c r="BM358" s="143" t="s">
        <v>560</v>
      </c>
    </row>
    <row r="359" spans="2:65" s="1" customFormat="1" ht="24.2" customHeight="1">
      <c r="B359" s="32"/>
      <c r="C359" s="132" t="s">
        <v>561</v>
      </c>
      <c r="D359" s="132" t="s">
        <v>165</v>
      </c>
      <c r="E359" s="133" t="s">
        <v>562</v>
      </c>
      <c r="F359" s="134" t="s">
        <v>563</v>
      </c>
      <c r="G359" s="135" t="s">
        <v>407</v>
      </c>
      <c r="H359" s="136">
        <v>2</v>
      </c>
      <c r="I359" s="137"/>
      <c r="J359" s="138">
        <f>ROUND(I359*H359,2)</f>
        <v>0</v>
      </c>
      <c r="K359" s="134" t="s">
        <v>180</v>
      </c>
      <c r="L359" s="32"/>
      <c r="M359" s="139" t="s">
        <v>1</v>
      </c>
      <c r="N359" s="140" t="s">
        <v>45</v>
      </c>
      <c r="P359" s="141">
        <f>O359*H359</f>
        <v>0</v>
      </c>
      <c r="Q359" s="141">
        <v>1.40537</v>
      </c>
      <c r="R359" s="141">
        <f>Q359*H359</f>
        <v>2.81074</v>
      </c>
      <c r="S359" s="141">
        <v>0</v>
      </c>
      <c r="T359" s="142">
        <f>S359*H359</f>
        <v>0</v>
      </c>
      <c r="AR359" s="143" t="s">
        <v>169</v>
      </c>
      <c r="AT359" s="143" t="s">
        <v>165</v>
      </c>
      <c r="AU359" s="143" t="s">
        <v>170</v>
      </c>
      <c r="AY359" s="17" t="s">
        <v>161</v>
      </c>
      <c r="BE359" s="144">
        <f>IF(N359="základní",J359,0)</f>
        <v>0</v>
      </c>
      <c r="BF359" s="144">
        <f>IF(N359="snížená",J359,0)</f>
        <v>0</v>
      </c>
      <c r="BG359" s="144">
        <f>IF(N359="zákl. přenesená",J359,0)</f>
        <v>0</v>
      </c>
      <c r="BH359" s="144">
        <f>IF(N359="sníž. přenesená",J359,0)</f>
        <v>0</v>
      </c>
      <c r="BI359" s="144">
        <f>IF(N359="nulová",J359,0)</f>
        <v>0</v>
      </c>
      <c r="BJ359" s="17" t="s">
        <v>88</v>
      </c>
      <c r="BK359" s="144">
        <f>ROUND(I359*H359,2)</f>
        <v>0</v>
      </c>
      <c r="BL359" s="17" t="s">
        <v>169</v>
      </c>
      <c r="BM359" s="143" t="s">
        <v>564</v>
      </c>
    </row>
    <row r="360" spans="2:65" s="1" customFormat="1" ht="21.75" customHeight="1">
      <c r="B360" s="32"/>
      <c r="C360" s="132" t="s">
        <v>565</v>
      </c>
      <c r="D360" s="132" t="s">
        <v>165</v>
      </c>
      <c r="E360" s="133" t="s">
        <v>566</v>
      </c>
      <c r="F360" s="134" t="s">
        <v>567</v>
      </c>
      <c r="G360" s="135" t="s">
        <v>407</v>
      </c>
      <c r="H360" s="136">
        <v>2</v>
      </c>
      <c r="I360" s="137"/>
      <c r="J360" s="138">
        <f>ROUND(I360*H360,2)</f>
        <v>0</v>
      </c>
      <c r="K360" s="134" t="s">
        <v>180</v>
      </c>
      <c r="L360" s="32"/>
      <c r="M360" s="139" t="s">
        <v>1</v>
      </c>
      <c r="N360" s="140" t="s">
        <v>45</v>
      </c>
      <c r="P360" s="141">
        <f>O360*H360</f>
        <v>0</v>
      </c>
      <c r="Q360" s="141">
        <v>6.1999999999999998E-3</v>
      </c>
      <c r="R360" s="141">
        <f>Q360*H360</f>
        <v>1.24E-2</v>
      </c>
      <c r="S360" s="141">
        <v>0</v>
      </c>
      <c r="T360" s="142">
        <f>S360*H360</f>
        <v>0</v>
      </c>
      <c r="AR360" s="143" t="s">
        <v>169</v>
      </c>
      <c r="AT360" s="143" t="s">
        <v>165</v>
      </c>
      <c r="AU360" s="143" t="s">
        <v>170</v>
      </c>
      <c r="AY360" s="17" t="s">
        <v>161</v>
      </c>
      <c r="BE360" s="144">
        <f>IF(N360="základní",J360,0)</f>
        <v>0</v>
      </c>
      <c r="BF360" s="144">
        <f>IF(N360="snížená",J360,0)</f>
        <v>0</v>
      </c>
      <c r="BG360" s="144">
        <f>IF(N360="zákl. přenesená",J360,0)</f>
        <v>0</v>
      </c>
      <c r="BH360" s="144">
        <f>IF(N360="sníž. přenesená",J360,0)</f>
        <v>0</v>
      </c>
      <c r="BI360" s="144">
        <f>IF(N360="nulová",J360,0)</f>
        <v>0</v>
      </c>
      <c r="BJ360" s="17" t="s">
        <v>88</v>
      </c>
      <c r="BK360" s="144">
        <f>ROUND(I360*H360,2)</f>
        <v>0</v>
      </c>
      <c r="BL360" s="17" t="s">
        <v>169</v>
      </c>
      <c r="BM360" s="143" t="s">
        <v>568</v>
      </c>
    </row>
    <row r="361" spans="2:65" s="1" customFormat="1" ht="37.9" customHeight="1">
      <c r="B361" s="32"/>
      <c r="C361" s="132" t="s">
        <v>569</v>
      </c>
      <c r="D361" s="132" t="s">
        <v>165</v>
      </c>
      <c r="E361" s="133" t="s">
        <v>570</v>
      </c>
      <c r="F361" s="134" t="s">
        <v>571</v>
      </c>
      <c r="G361" s="135" t="s">
        <v>407</v>
      </c>
      <c r="H361" s="136">
        <v>4</v>
      </c>
      <c r="I361" s="137"/>
      <c r="J361" s="138">
        <f>ROUND(I361*H361,2)</f>
        <v>0</v>
      </c>
      <c r="K361" s="134" t="s">
        <v>180</v>
      </c>
      <c r="L361" s="32"/>
      <c r="M361" s="139" t="s">
        <v>1</v>
      </c>
      <c r="N361" s="140" t="s">
        <v>45</v>
      </c>
      <c r="P361" s="141">
        <f>O361*H361</f>
        <v>0</v>
      </c>
      <c r="Q361" s="141">
        <v>9.7360000000000002E-2</v>
      </c>
      <c r="R361" s="141">
        <f>Q361*H361</f>
        <v>0.38944000000000001</v>
      </c>
      <c r="S361" s="141">
        <v>0</v>
      </c>
      <c r="T361" s="142">
        <f>S361*H361</f>
        <v>0</v>
      </c>
      <c r="AR361" s="143" t="s">
        <v>169</v>
      </c>
      <c r="AT361" s="143" t="s">
        <v>165</v>
      </c>
      <c r="AU361" s="143" t="s">
        <v>170</v>
      </c>
      <c r="AY361" s="17" t="s">
        <v>161</v>
      </c>
      <c r="BE361" s="144">
        <f>IF(N361="základní",J361,0)</f>
        <v>0</v>
      </c>
      <c r="BF361" s="144">
        <f>IF(N361="snížená",J361,0)</f>
        <v>0</v>
      </c>
      <c r="BG361" s="144">
        <f>IF(N361="zákl. přenesená",J361,0)</f>
        <v>0</v>
      </c>
      <c r="BH361" s="144">
        <f>IF(N361="sníž. přenesená",J361,0)</f>
        <v>0</v>
      </c>
      <c r="BI361" s="144">
        <f>IF(N361="nulová",J361,0)</f>
        <v>0</v>
      </c>
      <c r="BJ361" s="17" t="s">
        <v>88</v>
      </c>
      <c r="BK361" s="144">
        <f>ROUND(I361*H361,2)</f>
        <v>0</v>
      </c>
      <c r="BL361" s="17" t="s">
        <v>169</v>
      </c>
      <c r="BM361" s="143" t="s">
        <v>572</v>
      </c>
    </row>
    <row r="362" spans="2:65" s="1" customFormat="1" ht="24.2" customHeight="1">
      <c r="B362" s="32"/>
      <c r="C362" s="132" t="s">
        <v>573</v>
      </c>
      <c r="D362" s="132" t="s">
        <v>165</v>
      </c>
      <c r="E362" s="133" t="s">
        <v>574</v>
      </c>
      <c r="F362" s="134" t="s">
        <v>575</v>
      </c>
      <c r="G362" s="135" t="s">
        <v>266</v>
      </c>
      <c r="H362" s="136">
        <v>15</v>
      </c>
      <c r="I362" s="137"/>
      <c r="J362" s="138">
        <f>ROUND(I362*H362,2)</f>
        <v>0</v>
      </c>
      <c r="K362" s="134" t="s">
        <v>180</v>
      </c>
      <c r="L362" s="32"/>
      <c r="M362" s="139" t="s">
        <v>1</v>
      </c>
      <c r="N362" s="140" t="s">
        <v>45</v>
      </c>
      <c r="P362" s="141">
        <f>O362*H362</f>
        <v>0</v>
      </c>
      <c r="Q362" s="141">
        <v>0.2195</v>
      </c>
      <c r="R362" s="141">
        <f>Q362*H362</f>
        <v>3.2925</v>
      </c>
      <c r="S362" s="141">
        <v>0</v>
      </c>
      <c r="T362" s="142">
        <f>S362*H362</f>
        <v>0</v>
      </c>
      <c r="AR362" s="143" t="s">
        <v>169</v>
      </c>
      <c r="AT362" s="143" t="s">
        <v>165</v>
      </c>
      <c r="AU362" s="143" t="s">
        <v>170</v>
      </c>
      <c r="AY362" s="17" t="s">
        <v>161</v>
      </c>
      <c r="BE362" s="144">
        <f>IF(N362="základní",J362,0)</f>
        <v>0</v>
      </c>
      <c r="BF362" s="144">
        <f>IF(N362="snížená",J362,0)</f>
        <v>0</v>
      </c>
      <c r="BG362" s="144">
        <f>IF(N362="zákl. přenesená",J362,0)</f>
        <v>0</v>
      </c>
      <c r="BH362" s="144">
        <f>IF(N362="sníž. přenesená",J362,0)</f>
        <v>0</v>
      </c>
      <c r="BI362" s="144">
        <f>IF(N362="nulová",J362,0)</f>
        <v>0</v>
      </c>
      <c r="BJ362" s="17" t="s">
        <v>88</v>
      </c>
      <c r="BK362" s="144">
        <f>ROUND(I362*H362,2)</f>
        <v>0</v>
      </c>
      <c r="BL362" s="17" t="s">
        <v>169</v>
      </c>
      <c r="BM362" s="143" t="s">
        <v>576</v>
      </c>
    </row>
    <row r="363" spans="2:65" s="13" customFormat="1" ht="11.25">
      <c r="B363" s="152"/>
      <c r="D363" s="146" t="s">
        <v>172</v>
      </c>
      <c r="E363" s="153" t="s">
        <v>1</v>
      </c>
      <c r="F363" s="154" t="s">
        <v>577</v>
      </c>
      <c r="H363" s="155">
        <v>15</v>
      </c>
      <c r="I363" s="156"/>
      <c r="L363" s="152"/>
      <c r="M363" s="157"/>
      <c r="T363" s="158"/>
      <c r="AT363" s="153" t="s">
        <v>172</v>
      </c>
      <c r="AU363" s="153" t="s">
        <v>170</v>
      </c>
      <c r="AV363" s="13" t="s">
        <v>90</v>
      </c>
      <c r="AW363" s="13" t="s">
        <v>34</v>
      </c>
      <c r="AX363" s="13" t="s">
        <v>88</v>
      </c>
      <c r="AY363" s="153" t="s">
        <v>161</v>
      </c>
    </row>
    <row r="364" spans="2:65" s="1" customFormat="1" ht="24.2" customHeight="1">
      <c r="B364" s="32"/>
      <c r="C364" s="173" t="s">
        <v>578</v>
      </c>
      <c r="D364" s="173" t="s">
        <v>255</v>
      </c>
      <c r="E364" s="174" t="s">
        <v>579</v>
      </c>
      <c r="F364" s="175" t="s">
        <v>580</v>
      </c>
      <c r="G364" s="176" t="s">
        <v>266</v>
      </c>
      <c r="H364" s="177">
        <v>1.2</v>
      </c>
      <c r="I364" s="178"/>
      <c r="J364" s="179">
        <f>ROUND(I364*H364,2)</f>
        <v>0</v>
      </c>
      <c r="K364" s="175" t="s">
        <v>180</v>
      </c>
      <c r="L364" s="180"/>
      <c r="M364" s="181" t="s">
        <v>1</v>
      </c>
      <c r="N364" s="182" t="s">
        <v>45</v>
      </c>
      <c r="P364" s="141">
        <f>O364*H364</f>
        <v>0</v>
      </c>
      <c r="Q364" s="141">
        <v>0.105</v>
      </c>
      <c r="R364" s="141">
        <f>Q364*H364</f>
        <v>0.126</v>
      </c>
      <c r="S364" s="141">
        <v>0</v>
      </c>
      <c r="T364" s="142">
        <f>S364*H364</f>
        <v>0</v>
      </c>
      <c r="AR364" s="143" t="s">
        <v>228</v>
      </c>
      <c r="AT364" s="143" t="s">
        <v>255</v>
      </c>
      <c r="AU364" s="143" t="s">
        <v>170</v>
      </c>
      <c r="AY364" s="17" t="s">
        <v>161</v>
      </c>
      <c r="BE364" s="144">
        <f>IF(N364="základní",J364,0)</f>
        <v>0</v>
      </c>
      <c r="BF364" s="144">
        <f>IF(N364="snížená",J364,0)</f>
        <v>0</v>
      </c>
      <c r="BG364" s="144">
        <f>IF(N364="zákl. přenesená",J364,0)</f>
        <v>0</v>
      </c>
      <c r="BH364" s="144">
        <f>IF(N364="sníž. přenesená",J364,0)</f>
        <v>0</v>
      </c>
      <c r="BI364" s="144">
        <f>IF(N364="nulová",J364,0)</f>
        <v>0</v>
      </c>
      <c r="BJ364" s="17" t="s">
        <v>88</v>
      </c>
      <c r="BK364" s="144">
        <f>ROUND(I364*H364,2)</f>
        <v>0</v>
      </c>
      <c r="BL364" s="17" t="s">
        <v>169</v>
      </c>
      <c r="BM364" s="143" t="s">
        <v>581</v>
      </c>
    </row>
    <row r="365" spans="2:65" s="13" customFormat="1" ht="11.25">
      <c r="B365" s="152"/>
      <c r="D365" s="146" t="s">
        <v>172</v>
      </c>
      <c r="E365" s="153" t="s">
        <v>1</v>
      </c>
      <c r="F365" s="154" t="s">
        <v>582</v>
      </c>
      <c r="H365" s="155">
        <v>1.2</v>
      </c>
      <c r="I365" s="156"/>
      <c r="L365" s="152"/>
      <c r="M365" s="157"/>
      <c r="T365" s="158"/>
      <c r="AT365" s="153" t="s">
        <v>172</v>
      </c>
      <c r="AU365" s="153" t="s">
        <v>170</v>
      </c>
      <c r="AV365" s="13" t="s">
        <v>90</v>
      </c>
      <c r="AW365" s="13" t="s">
        <v>34</v>
      </c>
      <c r="AX365" s="13" t="s">
        <v>88</v>
      </c>
      <c r="AY365" s="153" t="s">
        <v>161</v>
      </c>
    </row>
    <row r="366" spans="2:65" s="1" customFormat="1" ht="24.2" customHeight="1">
      <c r="B366" s="32"/>
      <c r="C366" s="173" t="s">
        <v>583</v>
      </c>
      <c r="D366" s="173" t="s">
        <v>255</v>
      </c>
      <c r="E366" s="174" t="s">
        <v>584</v>
      </c>
      <c r="F366" s="175" t="s">
        <v>585</v>
      </c>
      <c r="G366" s="176" t="s">
        <v>266</v>
      </c>
      <c r="H366" s="177">
        <v>14.076000000000001</v>
      </c>
      <c r="I366" s="178"/>
      <c r="J366" s="179">
        <f>ROUND(I366*H366,2)</f>
        <v>0</v>
      </c>
      <c r="K366" s="175" t="s">
        <v>180</v>
      </c>
      <c r="L366" s="180"/>
      <c r="M366" s="181" t="s">
        <v>1</v>
      </c>
      <c r="N366" s="182" t="s">
        <v>45</v>
      </c>
      <c r="P366" s="141">
        <f>O366*H366</f>
        <v>0</v>
      </c>
      <c r="Q366" s="141">
        <v>0.11167000000000001</v>
      </c>
      <c r="R366" s="141">
        <f>Q366*H366</f>
        <v>1.5718669200000002</v>
      </c>
      <c r="S366" s="141">
        <v>0</v>
      </c>
      <c r="T366" s="142">
        <f>S366*H366</f>
        <v>0</v>
      </c>
      <c r="AR366" s="143" t="s">
        <v>228</v>
      </c>
      <c r="AT366" s="143" t="s">
        <v>255</v>
      </c>
      <c r="AU366" s="143" t="s">
        <v>170</v>
      </c>
      <c r="AY366" s="17" t="s">
        <v>161</v>
      </c>
      <c r="BE366" s="144">
        <f>IF(N366="základní",J366,0)</f>
        <v>0</v>
      </c>
      <c r="BF366" s="144">
        <f>IF(N366="snížená",J366,0)</f>
        <v>0</v>
      </c>
      <c r="BG366" s="144">
        <f>IF(N366="zákl. přenesená",J366,0)</f>
        <v>0</v>
      </c>
      <c r="BH366" s="144">
        <f>IF(N366="sníž. přenesená",J366,0)</f>
        <v>0</v>
      </c>
      <c r="BI366" s="144">
        <f>IF(N366="nulová",J366,0)</f>
        <v>0</v>
      </c>
      <c r="BJ366" s="17" t="s">
        <v>88</v>
      </c>
      <c r="BK366" s="144">
        <f>ROUND(I366*H366,2)</f>
        <v>0</v>
      </c>
      <c r="BL366" s="17" t="s">
        <v>169</v>
      </c>
      <c r="BM366" s="143" t="s">
        <v>586</v>
      </c>
    </row>
    <row r="367" spans="2:65" s="13" customFormat="1" ht="11.25">
      <c r="B367" s="152"/>
      <c r="D367" s="146" t="s">
        <v>172</v>
      </c>
      <c r="E367" s="153" t="s">
        <v>1</v>
      </c>
      <c r="F367" s="154" t="s">
        <v>577</v>
      </c>
      <c r="H367" s="155">
        <v>15</v>
      </c>
      <c r="I367" s="156"/>
      <c r="L367" s="152"/>
      <c r="M367" s="157"/>
      <c r="T367" s="158"/>
      <c r="AT367" s="153" t="s">
        <v>172</v>
      </c>
      <c r="AU367" s="153" t="s">
        <v>170</v>
      </c>
      <c r="AV367" s="13" t="s">
        <v>90</v>
      </c>
      <c r="AW367" s="13" t="s">
        <v>34</v>
      </c>
      <c r="AX367" s="13" t="s">
        <v>80</v>
      </c>
      <c r="AY367" s="153" t="s">
        <v>161</v>
      </c>
    </row>
    <row r="368" spans="2:65" s="13" customFormat="1" ht="11.25">
      <c r="B368" s="152"/>
      <c r="D368" s="146" t="s">
        <v>172</v>
      </c>
      <c r="E368" s="153" t="s">
        <v>1</v>
      </c>
      <c r="F368" s="154" t="s">
        <v>587</v>
      </c>
      <c r="H368" s="155">
        <v>-1.2</v>
      </c>
      <c r="I368" s="156"/>
      <c r="L368" s="152"/>
      <c r="M368" s="157"/>
      <c r="T368" s="158"/>
      <c r="AT368" s="153" t="s">
        <v>172</v>
      </c>
      <c r="AU368" s="153" t="s">
        <v>170</v>
      </c>
      <c r="AV368" s="13" t="s">
        <v>90</v>
      </c>
      <c r="AW368" s="13" t="s">
        <v>34</v>
      </c>
      <c r="AX368" s="13" t="s">
        <v>80</v>
      </c>
      <c r="AY368" s="153" t="s">
        <v>161</v>
      </c>
    </row>
    <row r="369" spans="2:65" s="15" customFormat="1" ht="11.25">
      <c r="B369" s="166"/>
      <c r="D369" s="146" t="s">
        <v>172</v>
      </c>
      <c r="E369" s="167" t="s">
        <v>1</v>
      </c>
      <c r="F369" s="168" t="s">
        <v>208</v>
      </c>
      <c r="H369" s="169">
        <v>13.8</v>
      </c>
      <c r="I369" s="170"/>
      <c r="L369" s="166"/>
      <c r="M369" s="171"/>
      <c r="T369" s="172"/>
      <c r="AT369" s="167" t="s">
        <v>172</v>
      </c>
      <c r="AU369" s="167" t="s">
        <v>170</v>
      </c>
      <c r="AV369" s="15" t="s">
        <v>170</v>
      </c>
      <c r="AW369" s="15" t="s">
        <v>34</v>
      </c>
      <c r="AX369" s="15" t="s">
        <v>80</v>
      </c>
      <c r="AY369" s="167" t="s">
        <v>161</v>
      </c>
    </row>
    <row r="370" spans="2:65" s="13" customFormat="1" ht="11.25">
      <c r="B370" s="152"/>
      <c r="D370" s="146" t="s">
        <v>172</v>
      </c>
      <c r="E370" s="153" t="s">
        <v>1</v>
      </c>
      <c r="F370" s="154" t="s">
        <v>588</v>
      </c>
      <c r="H370" s="155">
        <v>0.27600000000000002</v>
      </c>
      <c r="I370" s="156"/>
      <c r="L370" s="152"/>
      <c r="M370" s="157"/>
      <c r="T370" s="158"/>
      <c r="AT370" s="153" t="s">
        <v>172</v>
      </c>
      <c r="AU370" s="153" t="s">
        <v>170</v>
      </c>
      <c r="AV370" s="13" t="s">
        <v>90</v>
      </c>
      <c r="AW370" s="13" t="s">
        <v>34</v>
      </c>
      <c r="AX370" s="13" t="s">
        <v>80</v>
      </c>
      <c r="AY370" s="153" t="s">
        <v>161</v>
      </c>
    </row>
    <row r="371" spans="2:65" s="14" customFormat="1" ht="11.25">
      <c r="B371" s="159"/>
      <c r="D371" s="146" t="s">
        <v>172</v>
      </c>
      <c r="E371" s="160" t="s">
        <v>1</v>
      </c>
      <c r="F371" s="161" t="s">
        <v>177</v>
      </c>
      <c r="H371" s="162">
        <v>14.076000000000001</v>
      </c>
      <c r="I371" s="163"/>
      <c r="L371" s="159"/>
      <c r="M371" s="164"/>
      <c r="T371" s="165"/>
      <c r="AT371" s="160" t="s">
        <v>172</v>
      </c>
      <c r="AU371" s="160" t="s">
        <v>170</v>
      </c>
      <c r="AV371" s="14" t="s">
        <v>169</v>
      </c>
      <c r="AW371" s="14" t="s">
        <v>34</v>
      </c>
      <c r="AX371" s="14" t="s">
        <v>88</v>
      </c>
      <c r="AY371" s="160" t="s">
        <v>161</v>
      </c>
    </row>
    <row r="372" spans="2:65" s="1" customFormat="1" ht="33" customHeight="1">
      <c r="B372" s="32"/>
      <c r="C372" s="132" t="s">
        <v>589</v>
      </c>
      <c r="D372" s="132" t="s">
        <v>165</v>
      </c>
      <c r="E372" s="133" t="s">
        <v>590</v>
      </c>
      <c r="F372" s="134" t="s">
        <v>591</v>
      </c>
      <c r="G372" s="135" t="s">
        <v>266</v>
      </c>
      <c r="H372" s="136">
        <v>564</v>
      </c>
      <c r="I372" s="137"/>
      <c r="J372" s="138">
        <f>ROUND(I372*H372,2)</f>
        <v>0</v>
      </c>
      <c r="K372" s="134" t="s">
        <v>180</v>
      </c>
      <c r="L372" s="32"/>
      <c r="M372" s="139" t="s">
        <v>1</v>
      </c>
      <c r="N372" s="140" t="s">
        <v>45</v>
      </c>
      <c r="P372" s="141">
        <f>O372*H372</f>
        <v>0</v>
      </c>
      <c r="Q372" s="141">
        <v>0.16850000000000001</v>
      </c>
      <c r="R372" s="141">
        <f>Q372*H372</f>
        <v>95.034000000000006</v>
      </c>
      <c r="S372" s="141">
        <v>0</v>
      </c>
      <c r="T372" s="142">
        <f>S372*H372</f>
        <v>0</v>
      </c>
      <c r="AR372" s="143" t="s">
        <v>169</v>
      </c>
      <c r="AT372" s="143" t="s">
        <v>165</v>
      </c>
      <c r="AU372" s="143" t="s">
        <v>170</v>
      </c>
      <c r="AY372" s="17" t="s">
        <v>161</v>
      </c>
      <c r="BE372" s="144">
        <f>IF(N372="základní",J372,0)</f>
        <v>0</v>
      </c>
      <c r="BF372" s="144">
        <f>IF(N372="snížená",J372,0)</f>
        <v>0</v>
      </c>
      <c r="BG372" s="144">
        <f>IF(N372="zákl. přenesená",J372,0)</f>
        <v>0</v>
      </c>
      <c r="BH372" s="144">
        <f>IF(N372="sníž. přenesená",J372,0)</f>
        <v>0</v>
      </c>
      <c r="BI372" s="144">
        <f>IF(N372="nulová",J372,0)</f>
        <v>0</v>
      </c>
      <c r="BJ372" s="17" t="s">
        <v>88</v>
      </c>
      <c r="BK372" s="144">
        <f>ROUND(I372*H372,2)</f>
        <v>0</v>
      </c>
      <c r="BL372" s="17" t="s">
        <v>169</v>
      </c>
      <c r="BM372" s="143" t="s">
        <v>592</v>
      </c>
    </row>
    <row r="373" spans="2:65" s="13" customFormat="1" ht="11.25">
      <c r="B373" s="152"/>
      <c r="D373" s="146" t="s">
        <v>172</v>
      </c>
      <c r="E373" s="153" t="s">
        <v>1</v>
      </c>
      <c r="F373" s="154" t="s">
        <v>593</v>
      </c>
      <c r="H373" s="155">
        <v>110.5</v>
      </c>
      <c r="I373" s="156"/>
      <c r="L373" s="152"/>
      <c r="M373" s="157"/>
      <c r="T373" s="158"/>
      <c r="AT373" s="153" t="s">
        <v>172</v>
      </c>
      <c r="AU373" s="153" t="s">
        <v>170</v>
      </c>
      <c r="AV373" s="13" t="s">
        <v>90</v>
      </c>
      <c r="AW373" s="13" t="s">
        <v>34</v>
      </c>
      <c r="AX373" s="13" t="s">
        <v>80</v>
      </c>
      <c r="AY373" s="153" t="s">
        <v>161</v>
      </c>
    </row>
    <row r="374" spans="2:65" s="13" customFormat="1" ht="33.75">
      <c r="B374" s="152"/>
      <c r="D374" s="146" t="s">
        <v>172</v>
      </c>
      <c r="E374" s="153" t="s">
        <v>1</v>
      </c>
      <c r="F374" s="154" t="s">
        <v>594</v>
      </c>
      <c r="H374" s="155">
        <v>453.5</v>
      </c>
      <c r="I374" s="156"/>
      <c r="L374" s="152"/>
      <c r="M374" s="157"/>
      <c r="T374" s="158"/>
      <c r="AT374" s="153" t="s">
        <v>172</v>
      </c>
      <c r="AU374" s="153" t="s">
        <v>170</v>
      </c>
      <c r="AV374" s="13" t="s">
        <v>90</v>
      </c>
      <c r="AW374" s="13" t="s">
        <v>34</v>
      </c>
      <c r="AX374" s="13" t="s">
        <v>80</v>
      </c>
      <c r="AY374" s="153" t="s">
        <v>161</v>
      </c>
    </row>
    <row r="375" spans="2:65" s="14" customFormat="1" ht="11.25">
      <c r="B375" s="159"/>
      <c r="D375" s="146" t="s">
        <v>172</v>
      </c>
      <c r="E375" s="160" t="s">
        <v>1</v>
      </c>
      <c r="F375" s="161" t="s">
        <v>177</v>
      </c>
      <c r="H375" s="162">
        <v>564</v>
      </c>
      <c r="I375" s="163"/>
      <c r="L375" s="159"/>
      <c r="M375" s="164"/>
      <c r="T375" s="165"/>
      <c r="AT375" s="160" t="s">
        <v>172</v>
      </c>
      <c r="AU375" s="160" t="s">
        <v>170</v>
      </c>
      <c r="AV375" s="14" t="s">
        <v>169</v>
      </c>
      <c r="AW375" s="14" t="s">
        <v>34</v>
      </c>
      <c r="AX375" s="14" t="s">
        <v>88</v>
      </c>
      <c r="AY375" s="160" t="s">
        <v>161</v>
      </c>
    </row>
    <row r="376" spans="2:65" s="1" customFormat="1" ht="24.2" customHeight="1">
      <c r="B376" s="32"/>
      <c r="C376" s="173" t="s">
        <v>595</v>
      </c>
      <c r="D376" s="173" t="s">
        <v>255</v>
      </c>
      <c r="E376" s="174" t="s">
        <v>596</v>
      </c>
      <c r="F376" s="175" t="s">
        <v>597</v>
      </c>
      <c r="G376" s="176" t="s">
        <v>266</v>
      </c>
      <c r="H376" s="177">
        <v>35.19</v>
      </c>
      <c r="I376" s="178"/>
      <c r="J376" s="179">
        <f>ROUND(I376*H376,2)</f>
        <v>0</v>
      </c>
      <c r="K376" s="175" t="s">
        <v>180</v>
      </c>
      <c r="L376" s="180"/>
      <c r="M376" s="181" t="s">
        <v>1</v>
      </c>
      <c r="N376" s="182" t="s">
        <v>45</v>
      </c>
      <c r="P376" s="141">
        <f>O376*H376</f>
        <v>0</v>
      </c>
      <c r="Q376" s="141">
        <v>4.8300000000000003E-2</v>
      </c>
      <c r="R376" s="141">
        <f>Q376*H376</f>
        <v>1.6996769999999999</v>
      </c>
      <c r="S376" s="141">
        <v>0</v>
      </c>
      <c r="T376" s="142">
        <f>S376*H376</f>
        <v>0</v>
      </c>
      <c r="AR376" s="143" t="s">
        <v>228</v>
      </c>
      <c r="AT376" s="143" t="s">
        <v>255</v>
      </c>
      <c r="AU376" s="143" t="s">
        <v>170</v>
      </c>
      <c r="AY376" s="17" t="s">
        <v>161</v>
      </c>
      <c r="BE376" s="144">
        <f>IF(N376="základní",J376,0)</f>
        <v>0</v>
      </c>
      <c r="BF376" s="144">
        <f>IF(N376="snížená",J376,0)</f>
        <v>0</v>
      </c>
      <c r="BG376" s="144">
        <f>IF(N376="zákl. přenesená",J376,0)</f>
        <v>0</v>
      </c>
      <c r="BH376" s="144">
        <f>IF(N376="sníž. přenesená",J376,0)</f>
        <v>0</v>
      </c>
      <c r="BI376" s="144">
        <f>IF(N376="nulová",J376,0)</f>
        <v>0</v>
      </c>
      <c r="BJ376" s="17" t="s">
        <v>88</v>
      </c>
      <c r="BK376" s="144">
        <f>ROUND(I376*H376,2)</f>
        <v>0</v>
      </c>
      <c r="BL376" s="17" t="s">
        <v>169</v>
      </c>
      <c r="BM376" s="143" t="s">
        <v>598</v>
      </c>
    </row>
    <row r="377" spans="2:65" s="12" customFormat="1" ht="11.25">
      <c r="B377" s="145"/>
      <c r="D377" s="146" t="s">
        <v>172</v>
      </c>
      <c r="E377" s="147" t="s">
        <v>1</v>
      </c>
      <c r="F377" s="148" t="s">
        <v>599</v>
      </c>
      <c r="H377" s="147" t="s">
        <v>1</v>
      </c>
      <c r="I377" s="149"/>
      <c r="L377" s="145"/>
      <c r="M377" s="150"/>
      <c r="T377" s="151"/>
      <c r="AT377" s="147" t="s">
        <v>172</v>
      </c>
      <c r="AU377" s="147" t="s">
        <v>170</v>
      </c>
      <c r="AV377" s="12" t="s">
        <v>88</v>
      </c>
      <c r="AW377" s="12" t="s">
        <v>34</v>
      </c>
      <c r="AX377" s="12" t="s">
        <v>80</v>
      </c>
      <c r="AY377" s="147" t="s">
        <v>161</v>
      </c>
    </row>
    <row r="378" spans="2:65" s="13" customFormat="1" ht="11.25">
      <c r="B378" s="152"/>
      <c r="D378" s="146" t="s">
        <v>172</v>
      </c>
      <c r="E378" s="153" t="s">
        <v>1</v>
      </c>
      <c r="F378" s="154" t="s">
        <v>600</v>
      </c>
      <c r="H378" s="155">
        <v>34.5</v>
      </c>
      <c r="I378" s="156"/>
      <c r="L378" s="152"/>
      <c r="M378" s="157"/>
      <c r="T378" s="158"/>
      <c r="AT378" s="153" t="s">
        <v>172</v>
      </c>
      <c r="AU378" s="153" t="s">
        <v>170</v>
      </c>
      <c r="AV378" s="13" t="s">
        <v>90</v>
      </c>
      <c r="AW378" s="13" t="s">
        <v>34</v>
      </c>
      <c r="AX378" s="13" t="s">
        <v>80</v>
      </c>
      <c r="AY378" s="153" t="s">
        <v>161</v>
      </c>
    </row>
    <row r="379" spans="2:65" s="13" customFormat="1" ht="11.25">
      <c r="B379" s="152"/>
      <c r="D379" s="146" t="s">
        <v>172</v>
      </c>
      <c r="E379" s="153" t="s">
        <v>1</v>
      </c>
      <c r="F379" s="154" t="s">
        <v>601</v>
      </c>
      <c r="H379" s="155">
        <v>0.69</v>
      </c>
      <c r="I379" s="156"/>
      <c r="L379" s="152"/>
      <c r="M379" s="157"/>
      <c r="T379" s="158"/>
      <c r="AT379" s="153" t="s">
        <v>172</v>
      </c>
      <c r="AU379" s="153" t="s">
        <v>170</v>
      </c>
      <c r="AV379" s="13" t="s">
        <v>90</v>
      </c>
      <c r="AW379" s="13" t="s">
        <v>34</v>
      </c>
      <c r="AX379" s="13" t="s">
        <v>80</v>
      </c>
      <c r="AY379" s="153" t="s">
        <v>161</v>
      </c>
    </row>
    <row r="380" spans="2:65" s="14" customFormat="1" ht="11.25">
      <c r="B380" s="159"/>
      <c r="D380" s="146" t="s">
        <v>172</v>
      </c>
      <c r="E380" s="160" t="s">
        <v>1</v>
      </c>
      <c r="F380" s="161" t="s">
        <v>177</v>
      </c>
      <c r="H380" s="162">
        <v>35.19</v>
      </c>
      <c r="I380" s="163"/>
      <c r="L380" s="159"/>
      <c r="M380" s="164"/>
      <c r="T380" s="165"/>
      <c r="AT380" s="160" t="s">
        <v>172</v>
      </c>
      <c r="AU380" s="160" t="s">
        <v>170</v>
      </c>
      <c r="AV380" s="14" t="s">
        <v>169</v>
      </c>
      <c r="AW380" s="14" t="s">
        <v>34</v>
      </c>
      <c r="AX380" s="14" t="s">
        <v>88</v>
      </c>
      <c r="AY380" s="160" t="s">
        <v>161</v>
      </c>
    </row>
    <row r="381" spans="2:65" s="1" customFormat="1" ht="24.2" customHeight="1">
      <c r="B381" s="32"/>
      <c r="C381" s="173" t="s">
        <v>602</v>
      </c>
      <c r="D381" s="173" t="s">
        <v>255</v>
      </c>
      <c r="E381" s="174" t="s">
        <v>603</v>
      </c>
      <c r="F381" s="175" t="s">
        <v>604</v>
      </c>
      <c r="G381" s="176" t="s">
        <v>266</v>
      </c>
      <c r="H381" s="177">
        <v>9.18</v>
      </c>
      <c r="I381" s="178"/>
      <c r="J381" s="179">
        <f>ROUND(I381*H381,2)</f>
        <v>0</v>
      </c>
      <c r="K381" s="175" t="s">
        <v>180</v>
      </c>
      <c r="L381" s="180"/>
      <c r="M381" s="181" t="s">
        <v>1</v>
      </c>
      <c r="N381" s="182" t="s">
        <v>45</v>
      </c>
      <c r="P381" s="141">
        <f>O381*H381</f>
        <v>0</v>
      </c>
      <c r="Q381" s="141">
        <v>6.5670000000000006E-2</v>
      </c>
      <c r="R381" s="141">
        <f>Q381*H381</f>
        <v>0.60285060000000001</v>
      </c>
      <c r="S381" s="141">
        <v>0</v>
      </c>
      <c r="T381" s="142">
        <f>S381*H381</f>
        <v>0</v>
      </c>
      <c r="AR381" s="143" t="s">
        <v>228</v>
      </c>
      <c r="AT381" s="143" t="s">
        <v>255</v>
      </c>
      <c r="AU381" s="143" t="s">
        <v>170</v>
      </c>
      <c r="AY381" s="17" t="s">
        <v>161</v>
      </c>
      <c r="BE381" s="144">
        <f>IF(N381="základní",J381,0)</f>
        <v>0</v>
      </c>
      <c r="BF381" s="144">
        <f>IF(N381="snížená",J381,0)</f>
        <v>0</v>
      </c>
      <c r="BG381" s="144">
        <f>IF(N381="zákl. přenesená",J381,0)</f>
        <v>0</v>
      </c>
      <c r="BH381" s="144">
        <f>IF(N381="sníž. přenesená",J381,0)</f>
        <v>0</v>
      </c>
      <c r="BI381" s="144">
        <f>IF(N381="nulová",J381,0)</f>
        <v>0</v>
      </c>
      <c r="BJ381" s="17" t="s">
        <v>88</v>
      </c>
      <c r="BK381" s="144">
        <f>ROUND(I381*H381,2)</f>
        <v>0</v>
      </c>
      <c r="BL381" s="17" t="s">
        <v>169</v>
      </c>
      <c r="BM381" s="143" t="s">
        <v>605</v>
      </c>
    </row>
    <row r="382" spans="2:65" s="13" customFormat="1" ht="11.25">
      <c r="B382" s="152"/>
      <c r="D382" s="146" t="s">
        <v>172</v>
      </c>
      <c r="E382" s="153" t="s">
        <v>1</v>
      </c>
      <c r="F382" s="154" t="s">
        <v>606</v>
      </c>
      <c r="H382" s="155">
        <v>9</v>
      </c>
      <c r="I382" s="156"/>
      <c r="L382" s="152"/>
      <c r="M382" s="157"/>
      <c r="T382" s="158"/>
      <c r="AT382" s="153" t="s">
        <v>172</v>
      </c>
      <c r="AU382" s="153" t="s">
        <v>170</v>
      </c>
      <c r="AV382" s="13" t="s">
        <v>90</v>
      </c>
      <c r="AW382" s="13" t="s">
        <v>34</v>
      </c>
      <c r="AX382" s="13" t="s">
        <v>80</v>
      </c>
      <c r="AY382" s="153" t="s">
        <v>161</v>
      </c>
    </row>
    <row r="383" spans="2:65" s="13" customFormat="1" ht="11.25">
      <c r="B383" s="152"/>
      <c r="D383" s="146" t="s">
        <v>172</v>
      </c>
      <c r="E383" s="153" t="s">
        <v>1</v>
      </c>
      <c r="F383" s="154" t="s">
        <v>607</v>
      </c>
      <c r="H383" s="155">
        <v>0.18</v>
      </c>
      <c r="I383" s="156"/>
      <c r="L383" s="152"/>
      <c r="M383" s="157"/>
      <c r="T383" s="158"/>
      <c r="AT383" s="153" t="s">
        <v>172</v>
      </c>
      <c r="AU383" s="153" t="s">
        <v>170</v>
      </c>
      <c r="AV383" s="13" t="s">
        <v>90</v>
      </c>
      <c r="AW383" s="13" t="s">
        <v>34</v>
      </c>
      <c r="AX383" s="13" t="s">
        <v>80</v>
      </c>
      <c r="AY383" s="153" t="s">
        <v>161</v>
      </c>
    </row>
    <row r="384" spans="2:65" s="14" customFormat="1" ht="11.25">
      <c r="B384" s="159"/>
      <c r="D384" s="146" t="s">
        <v>172</v>
      </c>
      <c r="E384" s="160" t="s">
        <v>1</v>
      </c>
      <c r="F384" s="161" t="s">
        <v>177</v>
      </c>
      <c r="H384" s="162">
        <v>9.18</v>
      </c>
      <c r="I384" s="163"/>
      <c r="L384" s="159"/>
      <c r="M384" s="164"/>
      <c r="T384" s="165"/>
      <c r="AT384" s="160" t="s">
        <v>172</v>
      </c>
      <c r="AU384" s="160" t="s">
        <v>170</v>
      </c>
      <c r="AV384" s="14" t="s">
        <v>169</v>
      </c>
      <c r="AW384" s="14" t="s">
        <v>34</v>
      </c>
      <c r="AX384" s="14" t="s">
        <v>88</v>
      </c>
      <c r="AY384" s="160" t="s">
        <v>161</v>
      </c>
    </row>
    <row r="385" spans="2:65" s="1" customFormat="1" ht="16.5" customHeight="1">
      <c r="B385" s="32"/>
      <c r="C385" s="173" t="s">
        <v>608</v>
      </c>
      <c r="D385" s="173" t="s">
        <v>255</v>
      </c>
      <c r="E385" s="174" t="s">
        <v>609</v>
      </c>
      <c r="F385" s="175" t="s">
        <v>610</v>
      </c>
      <c r="G385" s="176" t="s">
        <v>266</v>
      </c>
      <c r="H385" s="177">
        <v>530.91</v>
      </c>
      <c r="I385" s="178"/>
      <c r="J385" s="179">
        <f>ROUND(I385*H385,2)</f>
        <v>0</v>
      </c>
      <c r="K385" s="175" t="s">
        <v>180</v>
      </c>
      <c r="L385" s="180"/>
      <c r="M385" s="181" t="s">
        <v>1</v>
      </c>
      <c r="N385" s="182" t="s">
        <v>45</v>
      </c>
      <c r="P385" s="141">
        <f>O385*H385</f>
        <v>0</v>
      </c>
      <c r="Q385" s="141">
        <v>0.08</v>
      </c>
      <c r="R385" s="141">
        <f>Q385*H385</f>
        <v>42.472799999999999</v>
      </c>
      <c r="S385" s="141">
        <v>0</v>
      </c>
      <c r="T385" s="142">
        <f>S385*H385</f>
        <v>0</v>
      </c>
      <c r="AR385" s="143" t="s">
        <v>228</v>
      </c>
      <c r="AT385" s="143" t="s">
        <v>255</v>
      </c>
      <c r="AU385" s="143" t="s">
        <v>170</v>
      </c>
      <c r="AY385" s="17" t="s">
        <v>161</v>
      </c>
      <c r="BE385" s="144">
        <f>IF(N385="základní",J385,0)</f>
        <v>0</v>
      </c>
      <c r="BF385" s="144">
        <f>IF(N385="snížená",J385,0)</f>
        <v>0</v>
      </c>
      <c r="BG385" s="144">
        <f>IF(N385="zákl. přenesená",J385,0)</f>
        <v>0</v>
      </c>
      <c r="BH385" s="144">
        <f>IF(N385="sníž. přenesená",J385,0)</f>
        <v>0</v>
      </c>
      <c r="BI385" s="144">
        <f>IF(N385="nulová",J385,0)</f>
        <v>0</v>
      </c>
      <c r="BJ385" s="17" t="s">
        <v>88</v>
      </c>
      <c r="BK385" s="144">
        <f>ROUND(I385*H385,2)</f>
        <v>0</v>
      </c>
      <c r="BL385" s="17" t="s">
        <v>169</v>
      </c>
      <c r="BM385" s="143" t="s">
        <v>611</v>
      </c>
    </row>
    <row r="386" spans="2:65" s="13" customFormat="1" ht="11.25">
      <c r="B386" s="152"/>
      <c r="D386" s="146" t="s">
        <v>172</v>
      </c>
      <c r="E386" s="153" t="s">
        <v>1</v>
      </c>
      <c r="F386" s="154" t="s">
        <v>612</v>
      </c>
      <c r="H386" s="155">
        <v>564</v>
      </c>
      <c r="I386" s="156"/>
      <c r="L386" s="152"/>
      <c r="M386" s="157"/>
      <c r="T386" s="158"/>
      <c r="AT386" s="153" t="s">
        <v>172</v>
      </c>
      <c r="AU386" s="153" t="s">
        <v>170</v>
      </c>
      <c r="AV386" s="13" t="s">
        <v>90</v>
      </c>
      <c r="AW386" s="13" t="s">
        <v>34</v>
      </c>
      <c r="AX386" s="13" t="s">
        <v>80</v>
      </c>
      <c r="AY386" s="153" t="s">
        <v>161</v>
      </c>
    </row>
    <row r="387" spans="2:65" s="13" customFormat="1" ht="11.25">
      <c r="B387" s="152"/>
      <c r="D387" s="146" t="s">
        <v>172</v>
      </c>
      <c r="E387" s="153" t="s">
        <v>1</v>
      </c>
      <c r="F387" s="154" t="s">
        <v>613</v>
      </c>
      <c r="H387" s="155">
        <v>-34.5</v>
      </c>
      <c r="I387" s="156"/>
      <c r="L387" s="152"/>
      <c r="M387" s="157"/>
      <c r="T387" s="158"/>
      <c r="AT387" s="153" t="s">
        <v>172</v>
      </c>
      <c r="AU387" s="153" t="s">
        <v>170</v>
      </c>
      <c r="AV387" s="13" t="s">
        <v>90</v>
      </c>
      <c r="AW387" s="13" t="s">
        <v>34</v>
      </c>
      <c r="AX387" s="13" t="s">
        <v>80</v>
      </c>
      <c r="AY387" s="153" t="s">
        <v>161</v>
      </c>
    </row>
    <row r="388" spans="2:65" s="13" customFormat="1" ht="11.25">
      <c r="B388" s="152"/>
      <c r="D388" s="146" t="s">
        <v>172</v>
      </c>
      <c r="E388" s="153" t="s">
        <v>1</v>
      </c>
      <c r="F388" s="154" t="s">
        <v>614</v>
      </c>
      <c r="H388" s="155">
        <v>-9</v>
      </c>
      <c r="I388" s="156"/>
      <c r="L388" s="152"/>
      <c r="M388" s="157"/>
      <c r="T388" s="158"/>
      <c r="AT388" s="153" t="s">
        <v>172</v>
      </c>
      <c r="AU388" s="153" t="s">
        <v>170</v>
      </c>
      <c r="AV388" s="13" t="s">
        <v>90</v>
      </c>
      <c r="AW388" s="13" t="s">
        <v>34</v>
      </c>
      <c r="AX388" s="13" t="s">
        <v>80</v>
      </c>
      <c r="AY388" s="153" t="s">
        <v>161</v>
      </c>
    </row>
    <row r="389" spans="2:65" s="15" customFormat="1" ht="11.25">
      <c r="B389" s="166"/>
      <c r="D389" s="146" t="s">
        <v>172</v>
      </c>
      <c r="E389" s="167" t="s">
        <v>1</v>
      </c>
      <c r="F389" s="168" t="s">
        <v>208</v>
      </c>
      <c r="H389" s="169">
        <v>520.5</v>
      </c>
      <c r="I389" s="170"/>
      <c r="L389" s="166"/>
      <c r="M389" s="171"/>
      <c r="T389" s="172"/>
      <c r="AT389" s="167" t="s">
        <v>172</v>
      </c>
      <c r="AU389" s="167" t="s">
        <v>170</v>
      </c>
      <c r="AV389" s="15" t="s">
        <v>170</v>
      </c>
      <c r="AW389" s="15" t="s">
        <v>34</v>
      </c>
      <c r="AX389" s="15" t="s">
        <v>80</v>
      </c>
      <c r="AY389" s="167" t="s">
        <v>161</v>
      </c>
    </row>
    <row r="390" spans="2:65" s="13" customFormat="1" ht="11.25">
      <c r="B390" s="152"/>
      <c r="D390" s="146" t="s">
        <v>172</v>
      </c>
      <c r="E390" s="153" t="s">
        <v>1</v>
      </c>
      <c r="F390" s="154" t="s">
        <v>615</v>
      </c>
      <c r="H390" s="155">
        <v>10.41</v>
      </c>
      <c r="I390" s="156"/>
      <c r="L390" s="152"/>
      <c r="M390" s="157"/>
      <c r="T390" s="158"/>
      <c r="AT390" s="153" t="s">
        <v>172</v>
      </c>
      <c r="AU390" s="153" t="s">
        <v>170</v>
      </c>
      <c r="AV390" s="13" t="s">
        <v>90</v>
      </c>
      <c r="AW390" s="13" t="s">
        <v>34</v>
      </c>
      <c r="AX390" s="13" t="s">
        <v>80</v>
      </c>
      <c r="AY390" s="153" t="s">
        <v>161</v>
      </c>
    </row>
    <row r="391" spans="2:65" s="14" customFormat="1" ht="11.25">
      <c r="B391" s="159"/>
      <c r="D391" s="146" t="s">
        <v>172</v>
      </c>
      <c r="E391" s="160" t="s">
        <v>1</v>
      </c>
      <c r="F391" s="161" t="s">
        <v>177</v>
      </c>
      <c r="H391" s="162">
        <v>530.91</v>
      </c>
      <c r="I391" s="163"/>
      <c r="L391" s="159"/>
      <c r="M391" s="164"/>
      <c r="T391" s="165"/>
      <c r="AT391" s="160" t="s">
        <v>172</v>
      </c>
      <c r="AU391" s="160" t="s">
        <v>170</v>
      </c>
      <c r="AV391" s="14" t="s">
        <v>169</v>
      </c>
      <c r="AW391" s="14" t="s">
        <v>34</v>
      </c>
      <c r="AX391" s="14" t="s">
        <v>88</v>
      </c>
      <c r="AY391" s="160" t="s">
        <v>161</v>
      </c>
    </row>
    <row r="392" spans="2:65" s="1" customFormat="1" ht="24.2" customHeight="1">
      <c r="B392" s="32"/>
      <c r="C392" s="132" t="s">
        <v>616</v>
      </c>
      <c r="D392" s="132" t="s">
        <v>165</v>
      </c>
      <c r="E392" s="133" t="s">
        <v>617</v>
      </c>
      <c r="F392" s="134" t="s">
        <v>618</v>
      </c>
      <c r="G392" s="135" t="s">
        <v>266</v>
      </c>
      <c r="H392" s="136">
        <v>55</v>
      </c>
      <c r="I392" s="137"/>
      <c r="J392" s="138">
        <f>ROUND(I392*H392,2)</f>
        <v>0</v>
      </c>
      <c r="K392" s="134" t="s">
        <v>180</v>
      </c>
      <c r="L392" s="32"/>
      <c r="M392" s="139" t="s">
        <v>1</v>
      </c>
      <c r="N392" s="140" t="s">
        <v>45</v>
      </c>
      <c r="P392" s="141">
        <f>O392*H392</f>
        <v>0</v>
      </c>
      <c r="Q392" s="141">
        <v>7.1900000000000006E-2</v>
      </c>
      <c r="R392" s="141">
        <f>Q392*H392</f>
        <v>3.9545000000000003</v>
      </c>
      <c r="S392" s="141">
        <v>0</v>
      </c>
      <c r="T392" s="142">
        <f>S392*H392</f>
        <v>0</v>
      </c>
      <c r="AR392" s="143" t="s">
        <v>169</v>
      </c>
      <c r="AT392" s="143" t="s">
        <v>165</v>
      </c>
      <c r="AU392" s="143" t="s">
        <v>170</v>
      </c>
      <c r="AY392" s="17" t="s">
        <v>161</v>
      </c>
      <c r="BE392" s="144">
        <f>IF(N392="základní",J392,0)</f>
        <v>0</v>
      </c>
      <c r="BF392" s="144">
        <f>IF(N392="snížená",J392,0)</f>
        <v>0</v>
      </c>
      <c r="BG392" s="144">
        <f>IF(N392="zákl. přenesená",J392,0)</f>
        <v>0</v>
      </c>
      <c r="BH392" s="144">
        <f>IF(N392="sníž. přenesená",J392,0)</f>
        <v>0</v>
      </c>
      <c r="BI392" s="144">
        <f>IF(N392="nulová",J392,0)</f>
        <v>0</v>
      </c>
      <c r="BJ392" s="17" t="s">
        <v>88</v>
      </c>
      <c r="BK392" s="144">
        <f>ROUND(I392*H392,2)</f>
        <v>0</v>
      </c>
      <c r="BL392" s="17" t="s">
        <v>169</v>
      </c>
      <c r="BM392" s="143" t="s">
        <v>619</v>
      </c>
    </row>
    <row r="393" spans="2:65" s="13" customFormat="1" ht="11.25">
      <c r="B393" s="152"/>
      <c r="D393" s="146" t="s">
        <v>172</v>
      </c>
      <c r="E393" s="153" t="s">
        <v>1</v>
      </c>
      <c r="F393" s="154" t="s">
        <v>620</v>
      </c>
      <c r="H393" s="155">
        <v>55</v>
      </c>
      <c r="I393" s="156"/>
      <c r="L393" s="152"/>
      <c r="M393" s="157"/>
      <c r="T393" s="158"/>
      <c r="AT393" s="153" t="s">
        <v>172</v>
      </c>
      <c r="AU393" s="153" t="s">
        <v>170</v>
      </c>
      <c r="AV393" s="13" t="s">
        <v>90</v>
      </c>
      <c r="AW393" s="13" t="s">
        <v>34</v>
      </c>
      <c r="AX393" s="13" t="s">
        <v>88</v>
      </c>
      <c r="AY393" s="153" t="s">
        <v>161</v>
      </c>
    </row>
    <row r="394" spans="2:65" s="1" customFormat="1" ht="24.2" customHeight="1">
      <c r="B394" s="32"/>
      <c r="C394" s="132" t="s">
        <v>621</v>
      </c>
      <c r="D394" s="132" t="s">
        <v>165</v>
      </c>
      <c r="E394" s="133" t="s">
        <v>622</v>
      </c>
      <c r="F394" s="134" t="s">
        <v>623</v>
      </c>
      <c r="G394" s="135" t="s">
        <v>266</v>
      </c>
      <c r="H394" s="136">
        <v>55</v>
      </c>
      <c r="I394" s="137"/>
      <c r="J394" s="138">
        <f>ROUND(I394*H394,2)</f>
        <v>0</v>
      </c>
      <c r="K394" s="134" t="s">
        <v>180</v>
      </c>
      <c r="L394" s="32"/>
      <c r="M394" s="139" t="s">
        <v>1</v>
      </c>
      <c r="N394" s="140" t="s">
        <v>45</v>
      </c>
      <c r="P394" s="141">
        <f>O394*H394</f>
        <v>0</v>
      </c>
      <c r="Q394" s="141">
        <v>8.9779999999999999E-2</v>
      </c>
      <c r="R394" s="141">
        <f>Q394*H394</f>
        <v>4.9379</v>
      </c>
      <c r="S394" s="141">
        <v>0</v>
      </c>
      <c r="T394" s="142">
        <f>S394*H394</f>
        <v>0</v>
      </c>
      <c r="AR394" s="143" t="s">
        <v>169</v>
      </c>
      <c r="AT394" s="143" t="s">
        <v>165</v>
      </c>
      <c r="AU394" s="143" t="s">
        <v>170</v>
      </c>
      <c r="AY394" s="17" t="s">
        <v>161</v>
      </c>
      <c r="BE394" s="144">
        <f>IF(N394="základní",J394,0)</f>
        <v>0</v>
      </c>
      <c r="BF394" s="144">
        <f>IF(N394="snížená",J394,0)</f>
        <v>0</v>
      </c>
      <c r="BG394" s="144">
        <f>IF(N394="zákl. přenesená",J394,0)</f>
        <v>0</v>
      </c>
      <c r="BH394" s="144">
        <f>IF(N394="sníž. přenesená",J394,0)</f>
        <v>0</v>
      </c>
      <c r="BI394" s="144">
        <f>IF(N394="nulová",J394,0)</f>
        <v>0</v>
      </c>
      <c r="BJ394" s="17" t="s">
        <v>88</v>
      </c>
      <c r="BK394" s="144">
        <f>ROUND(I394*H394,2)</f>
        <v>0</v>
      </c>
      <c r="BL394" s="17" t="s">
        <v>169</v>
      </c>
      <c r="BM394" s="143" t="s">
        <v>624</v>
      </c>
    </row>
    <row r="395" spans="2:65" s="13" customFormat="1" ht="11.25">
      <c r="B395" s="152"/>
      <c r="D395" s="146" t="s">
        <v>172</v>
      </c>
      <c r="E395" s="153" t="s">
        <v>1</v>
      </c>
      <c r="F395" s="154" t="s">
        <v>620</v>
      </c>
      <c r="H395" s="155">
        <v>55</v>
      </c>
      <c r="I395" s="156"/>
      <c r="L395" s="152"/>
      <c r="M395" s="157"/>
      <c r="T395" s="158"/>
      <c r="AT395" s="153" t="s">
        <v>172</v>
      </c>
      <c r="AU395" s="153" t="s">
        <v>170</v>
      </c>
      <c r="AV395" s="13" t="s">
        <v>90</v>
      </c>
      <c r="AW395" s="13" t="s">
        <v>34</v>
      </c>
      <c r="AX395" s="13" t="s">
        <v>88</v>
      </c>
      <c r="AY395" s="153" t="s">
        <v>161</v>
      </c>
    </row>
    <row r="396" spans="2:65" s="1" customFormat="1" ht="16.5" customHeight="1">
      <c r="B396" s="32"/>
      <c r="C396" s="173" t="s">
        <v>625</v>
      </c>
      <c r="D396" s="173" t="s">
        <v>255</v>
      </c>
      <c r="E396" s="174" t="s">
        <v>626</v>
      </c>
      <c r="F396" s="175" t="s">
        <v>627</v>
      </c>
      <c r="G396" s="176" t="s">
        <v>190</v>
      </c>
      <c r="H396" s="177">
        <v>11</v>
      </c>
      <c r="I396" s="178"/>
      <c r="J396" s="179">
        <f>ROUND(I396*H396,2)</f>
        <v>0</v>
      </c>
      <c r="K396" s="175" t="s">
        <v>180</v>
      </c>
      <c r="L396" s="180"/>
      <c r="M396" s="181" t="s">
        <v>1</v>
      </c>
      <c r="N396" s="182" t="s">
        <v>45</v>
      </c>
      <c r="P396" s="141">
        <f>O396*H396</f>
        <v>0</v>
      </c>
      <c r="Q396" s="141">
        <v>0.222</v>
      </c>
      <c r="R396" s="141">
        <f>Q396*H396</f>
        <v>2.4420000000000002</v>
      </c>
      <c r="S396" s="141">
        <v>0</v>
      </c>
      <c r="T396" s="142">
        <f>S396*H396</f>
        <v>0</v>
      </c>
      <c r="AR396" s="143" t="s">
        <v>228</v>
      </c>
      <c r="AT396" s="143" t="s">
        <v>255</v>
      </c>
      <c r="AU396" s="143" t="s">
        <v>170</v>
      </c>
      <c r="AY396" s="17" t="s">
        <v>161</v>
      </c>
      <c r="BE396" s="144">
        <f>IF(N396="základní",J396,0)</f>
        <v>0</v>
      </c>
      <c r="BF396" s="144">
        <f>IF(N396="snížená",J396,0)</f>
        <v>0</v>
      </c>
      <c r="BG396" s="144">
        <f>IF(N396="zákl. přenesená",J396,0)</f>
        <v>0</v>
      </c>
      <c r="BH396" s="144">
        <f>IF(N396="sníž. přenesená",J396,0)</f>
        <v>0</v>
      </c>
      <c r="BI396" s="144">
        <f>IF(N396="nulová",J396,0)</f>
        <v>0</v>
      </c>
      <c r="BJ396" s="17" t="s">
        <v>88</v>
      </c>
      <c r="BK396" s="144">
        <f>ROUND(I396*H396,2)</f>
        <v>0</v>
      </c>
      <c r="BL396" s="17" t="s">
        <v>169</v>
      </c>
      <c r="BM396" s="143" t="s">
        <v>628</v>
      </c>
    </row>
    <row r="397" spans="2:65" s="13" customFormat="1" ht="11.25">
      <c r="B397" s="152"/>
      <c r="D397" s="146" t="s">
        <v>172</v>
      </c>
      <c r="E397" s="153" t="s">
        <v>1</v>
      </c>
      <c r="F397" s="154" t="s">
        <v>629</v>
      </c>
      <c r="H397" s="155">
        <v>11</v>
      </c>
      <c r="I397" s="156"/>
      <c r="L397" s="152"/>
      <c r="M397" s="157"/>
      <c r="T397" s="158"/>
      <c r="AT397" s="153" t="s">
        <v>172</v>
      </c>
      <c r="AU397" s="153" t="s">
        <v>170</v>
      </c>
      <c r="AV397" s="13" t="s">
        <v>90</v>
      </c>
      <c r="AW397" s="13" t="s">
        <v>34</v>
      </c>
      <c r="AX397" s="13" t="s">
        <v>88</v>
      </c>
      <c r="AY397" s="153" t="s">
        <v>161</v>
      </c>
    </row>
    <row r="398" spans="2:65" s="1" customFormat="1" ht="33" customHeight="1">
      <c r="B398" s="32"/>
      <c r="C398" s="132" t="s">
        <v>630</v>
      </c>
      <c r="D398" s="132" t="s">
        <v>165</v>
      </c>
      <c r="E398" s="133" t="s">
        <v>631</v>
      </c>
      <c r="F398" s="134" t="s">
        <v>632</v>
      </c>
      <c r="G398" s="135" t="s">
        <v>266</v>
      </c>
      <c r="H398" s="136">
        <v>53</v>
      </c>
      <c r="I398" s="137"/>
      <c r="J398" s="138">
        <f>ROUND(I398*H398,2)</f>
        <v>0</v>
      </c>
      <c r="K398" s="134" t="s">
        <v>180</v>
      </c>
      <c r="L398" s="32"/>
      <c r="M398" s="139" t="s">
        <v>1</v>
      </c>
      <c r="N398" s="140" t="s">
        <v>45</v>
      </c>
      <c r="P398" s="141">
        <f>O398*H398</f>
        <v>0</v>
      </c>
      <c r="Q398" s="141">
        <v>0.14041999999999999</v>
      </c>
      <c r="R398" s="141">
        <f>Q398*H398</f>
        <v>7.4422599999999992</v>
      </c>
      <c r="S398" s="141">
        <v>0</v>
      </c>
      <c r="T398" s="142">
        <f>S398*H398</f>
        <v>0</v>
      </c>
      <c r="AR398" s="143" t="s">
        <v>169</v>
      </c>
      <c r="AT398" s="143" t="s">
        <v>165</v>
      </c>
      <c r="AU398" s="143" t="s">
        <v>170</v>
      </c>
      <c r="AY398" s="17" t="s">
        <v>161</v>
      </c>
      <c r="BE398" s="144">
        <f>IF(N398="základní",J398,0)</f>
        <v>0</v>
      </c>
      <c r="BF398" s="144">
        <f>IF(N398="snížená",J398,0)</f>
        <v>0</v>
      </c>
      <c r="BG398" s="144">
        <f>IF(N398="zákl. přenesená",J398,0)</f>
        <v>0</v>
      </c>
      <c r="BH398" s="144">
        <f>IF(N398="sníž. přenesená",J398,0)</f>
        <v>0</v>
      </c>
      <c r="BI398" s="144">
        <f>IF(N398="nulová",J398,0)</f>
        <v>0</v>
      </c>
      <c r="BJ398" s="17" t="s">
        <v>88</v>
      </c>
      <c r="BK398" s="144">
        <f>ROUND(I398*H398,2)</f>
        <v>0</v>
      </c>
      <c r="BL398" s="17" t="s">
        <v>169</v>
      </c>
      <c r="BM398" s="143" t="s">
        <v>633</v>
      </c>
    </row>
    <row r="399" spans="2:65" s="13" customFormat="1" ht="11.25">
      <c r="B399" s="152"/>
      <c r="D399" s="146" t="s">
        <v>172</v>
      </c>
      <c r="E399" s="153" t="s">
        <v>1</v>
      </c>
      <c r="F399" s="154" t="s">
        <v>634</v>
      </c>
      <c r="H399" s="155">
        <v>53</v>
      </c>
      <c r="I399" s="156"/>
      <c r="L399" s="152"/>
      <c r="M399" s="157"/>
      <c r="T399" s="158"/>
      <c r="AT399" s="153" t="s">
        <v>172</v>
      </c>
      <c r="AU399" s="153" t="s">
        <v>170</v>
      </c>
      <c r="AV399" s="13" t="s">
        <v>90</v>
      </c>
      <c r="AW399" s="13" t="s">
        <v>34</v>
      </c>
      <c r="AX399" s="13" t="s">
        <v>88</v>
      </c>
      <c r="AY399" s="153" t="s">
        <v>161</v>
      </c>
    </row>
    <row r="400" spans="2:65" s="1" customFormat="1" ht="16.5" customHeight="1">
      <c r="B400" s="32"/>
      <c r="C400" s="173" t="s">
        <v>635</v>
      </c>
      <c r="D400" s="173" t="s">
        <v>255</v>
      </c>
      <c r="E400" s="174" t="s">
        <v>636</v>
      </c>
      <c r="F400" s="175" t="s">
        <v>637</v>
      </c>
      <c r="G400" s="176" t="s">
        <v>266</v>
      </c>
      <c r="H400" s="177">
        <v>54.06</v>
      </c>
      <c r="I400" s="178"/>
      <c r="J400" s="179">
        <f>ROUND(I400*H400,2)</f>
        <v>0</v>
      </c>
      <c r="K400" s="175" t="s">
        <v>180</v>
      </c>
      <c r="L400" s="180"/>
      <c r="M400" s="181" t="s">
        <v>1</v>
      </c>
      <c r="N400" s="182" t="s">
        <v>45</v>
      </c>
      <c r="P400" s="141">
        <f>O400*H400</f>
        <v>0</v>
      </c>
      <c r="Q400" s="141">
        <v>5.6120000000000003E-2</v>
      </c>
      <c r="R400" s="141">
        <f>Q400*H400</f>
        <v>3.0338472000000003</v>
      </c>
      <c r="S400" s="141">
        <v>0</v>
      </c>
      <c r="T400" s="142">
        <f>S400*H400</f>
        <v>0</v>
      </c>
      <c r="AR400" s="143" t="s">
        <v>228</v>
      </c>
      <c r="AT400" s="143" t="s">
        <v>255</v>
      </c>
      <c r="AU400" s="143" t="s">
        <v>170</v>
      </c>
      <c r="AY400" s="17" t="s">
        <v>161</v>
      </c>
      <c r="BE400" s="144">
        <f>IF(N400="základní",J400,0)</f>
        <v>0</v>
      </c>
      <c r="BF400" s="144">
        <f>IF(N400="snížená",J400,0)</f>
        <v>0</v>
      </c>
      <c r="BG400" s="144">
        <f>IF(N400="zákl. přenesená",J400,0)</f>
        <v>0</v>
      </c>
      <c r="BH400" s="144">
        <f>IF(N400="sníž. přenesená",J400,0)</f>
        <v>0</v>
      </c>
      <c r="BI400" s="144">
        <f>IF(N400="nulová",J400,0)</f>
        <v>0</v>
      </c>
      <c r="BJ400" s="17" t="s">
        <v>88</v>
      </c>
      <c r="BK400" s="144">
        <f>ROUND(I400*H400,2)</f>
        <v>0</v>
      </c>
      <c r="BL400" s="17" t="s">
        <v>169</v>
      </c>
      <c r="BM400" s="143" t="s">
        <v>638</v>
      </c>
    </row>
    <row r="401" spans="2:65" s="13" customFormat="1" ht="11.25">
      <c r="B401" s="152"/>
      <c r="D401" s="146" t="s">
        <v>172</v>
      </c>
      <c r="E401" s="153" t="s">
        <v>1</v>
      </c>
      <c r="F401" s="154" t="s">
        <v>639</v>
      </c>
      <c r="H401" s="155">
        <v>53</v>
      </c>
      <c r="I401" s="156"/>
      <c r="L401" s="152"/>
      <c r="M401" s="157"/>
      <c r="T401" s="158"/>
      <c r="AT401" s="153" t="s">
        <v>172</v>
      </c>
      <c r="AU401" s="153" t="s">
        <v>170</v>
      </c>
      <c r="AV401" s="13" t="s">
        <v>90</v>
      </c>
      <c r="AW401" s="13" t="s">
        <v>34</v>
      </c>
      <c r="AX401" s="13" t="s">
        <v>80</v>
      </c>
      <c r="AY401" s="153" t="s">
        <v>161</v>
      </c>
    </row>
    <row r="402" spans="2:65" s="13" customFormat="1" ht="11.25">
      <c r="B402" s="152"/>
      <c r="D402" s="146" t="s">
        <v>172</v>
      </c>
      <c r="E402" s="153" t="s">
        <v>1</v>
      </c>
      <c r="F402" s="154" t="s">
        <v>640</v>
      </c>
      <c r="H402" s="155">
        <v>1.06</v>
      </c>
      <c r="I402" s="156"/>
      <c r="L402" s="152"/>
      <c r="M402" s="157"/>
      <c r="T402" s="158"/>
      <c r="AT402" s="153" t="s">
        <v>172</v>
      </c>
      <c r="AU402" s="153" t="s">
        <v>170</v>
      </c>
      <c r="AV402" s="13" t="s">
        <v>90</v>
      </c>
      <c r="AW402" s="13" t="s">
        <v>34</v>
      </c>
      <c r="AX402" s="13" t="s">
        <v>80</v>
      </c>
      <c r="AY402" s="153" t="s">
        <v>161</v>
      </c>
    </row>
    <row r="403" spans="2:65" s="14" customFormat="1" ht="11.25">
      <c r="B403" s="159"/>
      <c r="D403" s="146" t="s">
        <v>172</v>
      </c>
      <c r="E403" s="160" t="s">
        <v>1</v>
      </c>
      <c r="F403" s="161" t="s">
        <v>177</v>
      </c>
      <c r="H403" s="162">
        <v>54.06</v>
      </c>
      <c r="I403" s="163"/>
      <c r="L403" s="159"/>
      <c r="M403" s="164"/>
      <c r="T403" s="165"/>
      <c r="AT403" s="160" t="s">
        <v>172</v>
      </c>
      <c r="AU403" s="160" t="s">
        <v>170</v>
      </c>
      <c r="AV403" s="14" t="s">
        <v>169</v>
      </c>
      <c r="AW403" s="14" t="s">
        <v>34</v>
      </c>
      <c r="AX403" s="14" t="s">
        <v>88</v>
      </c>
      <c r="AY403" s="160" t="s">
        <v>161</v>
      </c>
    </row>
    <row r="404" spans="2:65" s="11" customFormat="1" ht="20.85" customHeight="1">
      <c r="B404" s="120"/>
      <c r="D404" s="121" t="s">
        <v>79</v>
      </c>
      <c r="E404" s="130" t="s">
        <v>641</v>
      </c>
      <c r="F404" s="130" t="s">
        <v>642</v>
      </c>
      <c r="I404" s="123"/>
      <c r="J404" s="131">
        <f>BK404</f>
        <v>0</v>
      </c>
      <c r="L404" s="120"/>
      <c r="M404" s="125"/>
      <c r="P404" s="126">
        <f>SUM(P405:P428)</f>
        <v>0</v>
      </c>
      <c r="R404" s="126">
        <f>SUM(R405:R428)</f>
        <v>8.5919999999999996E-2</v>
      </c>
      <c r="T404" s="127">
        <f>SUM(T405:T428)</f>
        <v>1883.4155000000001</v>
      </c>
      <c r="AR404" s="121" t="s">
        <v>88</v>
      </c>
      <c r="AT404" s="128" t="s">
        <v>79</v>
      </c>
      <c r="AU404" s="128" t="s">
        <v>90</v>
      </c>
      <c r="AY404" s="121" t="s">
        <v>161</v>
      </c>
      <c r="BK404" s="129">
        <f>SUM(BK405:BK428)</f>
        <v>0</v>
      </c>
    </row>
    <row r="405" spans="2:65" s="1" customFormat="1" ht="24.2" customHeight="1">
      <c r="B405" s="32"/>
      <c r="C405" s="132" t="s">
        <v>643</v>
      </c>
      <c r="D405" s="132" t="s">
        <v>165</v>
      </c>
      <c r="E405" s="133" t="s">
        <v>644</v>
      </c>
      <c r="F405" s="134" t="s">
        <v>645</v>
      </c>
      <c r="G405" s="135" t="s">
        <v>190</v>
      </c>
      <c r="H405" s="136">
        <v>2864</v>
      </c>
      <c r="I405" s="137"/>
      <c r="J405" s="138">
        <f>ROUND(I405*H405,2)</f>
        <v>0</v>
      </c>
      <c r="K405" s="134" t="s">
        <v>180</v>
      </c>
      <c r="L405" s="32"/>
      <c r="M405" s="139" t="s">
        <v>1</v>
      </c>
      <c r="N405" s="140" t="s">
        <v>45</v>
      </c>
      <c r="P405" s="141">
        <f>O405*H405</f>
        <v>0</v>
      </c>
      <c r="Q405" s="141">
        <v>3.0000000000000001E-5</v>
      </c>
      <c r="R405" s="141">
        <f>Q405*H405</f>
        <v>8.5919999999999996E-2</v>
      </c>
      <c r="S405" s="141">
        <v>0.20699999999999999</v>
      </c>
      <c r="T405" s="142">
        <f>S405*H405</f>
        <v>592.84799999999996</v>
      </c>
      <c r="AR405" s="143" t="s">
        <v>169</v>
      </c>
      <c r="AT405" s="143" t="s">
        <v>165</v>
      </c>
      <c r="AU405" s="143" t="s">
        <v>170</v>
      </c>
      <c r="AY405" s="17" t="s">
        <v>161</v>
      </c>
      <c r="BE405" s="144">
        <f>IF(N405="základní",J405,0)</f>
        <v>0</v>
      </c>
      <c r="BF405" s="144">
        <f>IF(N405="snížená",J405,0)</f>
        <v>0</v>
      </c>
      <c r="BG405" s="144">
        <f>IF(N405="zákl. přenesená",J405,0)</f>
        <v>0</v>
      </c>
      <c r="BH405" s="144">
        <f>IF(N405="sníž. přenesená",J405,0)</f>
        <v>0</v>
      </c>
      <c r="BI405" s="144">
        <f>IF(N405="nulová",J405,0)</f>
        <v>0</v>
      </c>
      <c r="BJ405" s="17" t="s">
        <v>88</v>
      </c>
      <c r="BK405" s="144">
        <f>ROUND(I405*H405,2)</f>
        <v>0</v>
      </c>
      <c r="BL405" s="17" t="s">
        <v>169</v>
      </c>
      <c r="BM405" s="143" t="s">
        <v>646</v>
      </c>
    </row>
    <row r="406" spans="2:65" s="12" customFormat="1" ht="11.25">
      <c r="B406" s="145"/>
      <c r="D406" s="146" t="s">
        <v>172</v>
      </c>
      <c r="E406" s="147" t="s">
        <v>1</v>
      </c>
      <c r="F406" s="148" t="s">
        <v>647</v>
      </c>
      <c r="H406" s="147" t="s">
        <v>1</v>
      </c>
      <c r="I406" s="149"/>
      <c r="L406" s="145"/>
      <c r="M406" s="150"/>
      <c r="T406" s="151"/>
      <c r="AT406" s="147" t="s">
        <v>172</v>
      </c>
      <c r="AU406" s="147" t="s">
        <v>170</v>
      </c>
      <c r="AV406" s="12" t="s">
        <v>88</v>
      </c>
      <c r="AW406" s="12" t="s">
        <v>34</v>
      </c>
      <c r="AX406" s="12" t="s">
        <v>80</v>
      </c>
      <c r="AY406" s="147" t="s">
        <v>161</v>
      </c>
    </row>
    <row r="407" spans="2:65" s="13" customFormat="1" ht="11.25">
      <c r="B407" s="152"/>
      <c r="D407" s="146" t="s">
        <v>172</v>
      </c>
      <c r="E407" s="153" t="s">
        <v>1</v>
      </c>
      <c r="F407" s="154" t="s">
        <v>648</v>
      </c>
      <c r="H407" s="155">
        <v>2694</v>
      </c>
      <c r="I407" s="156"/>
      <c r="L407" s="152"/>
      <c r="M407" s="157"/>
      <c r="T407" s="158"/>
      <c r="AT407" s="153" t="s">
        <v>172</v>
      </c>
      <c r="AU407" s="153" t="s">
        <v>170</v>
      </c>
      <c r="AV407" s="13" t="s">
        <v>90</v>
      </c>
      <c r="AW407" s="13" t="s">
        <v>34</v>
      </c>
      <c r="AX407" s="13" t="s">
        <v>80</v>
      </c>
      <c r="AY407" s="153" t="s">
        <v>161</v>
      </c>
    </row>
    <row r="408" spans="2:65" s="13" customFormat="1" ht="11.25">
      <c r="B408" s="152"/>
      <c r="D408" s="146" t="s">
        <v>172</v>
      </c>
      <c r="E408" s="153" t="s">
        <v>1</v>
      </c>
      <c r="F408" s="154" t="s">
        <v>649</v>
      </c>
      <c r="H408" s="155">
        <v>135</v>
      </c>
      <c r="I408" s="156"/>
      <c r="L408" s="152"/>
      <c r="M408" s="157"/>
      <c r="T408" s="158"/>
      <c r="AT408" s="153" t="s">
        <v>172</v>
      </c>
      <c r="AU408" s="153" t="s">
        <v>170</v>
      </c>
      <c r="AV408" s="13" t="s">
        <v>90</v>
      </c>
      <c r="AW408" s="13" t="s">
        <v>34</v>
      </c>
      <c r="AX408" s="13" t="s">
        <v>80</v>
      </c>
      <c r="AY408" s="153" t="s">
        <v>161</v>
      </c>
    </row>
    <row r="409" spans="2:65" s="13" customFormat="1" ht="22.5">
      <c r="B409" s="152"/>
      <c r="D409" s="146" t="s">
        <v>172</v>
      </c>
      <c r="E409" s="153" t="s">
        <v>1</v>
      </c>
      <c r="F409" s="154" t="s">
        <v>650</v>
      </c>
      <c r="H409" s="155">
        <v>35</v>
      </c>
      <c r="I409" s="156"/>
      <c r="L409" s="152"/>
      <c r="M409" s="157"/>
      <c r="T409" s="158"/>
      <c r="AT409" s="153" t="s">
        <v>172</v>
      </c>
      <c r="AU409" s="153" t="s">
        <v>170</v>
      </c>
      <c r="AV409" s="13" t="s">
        <v>90</v>
      </c>
      <c r="AW409" s="13" t="s">
        <v>34</v>
      </c>
      <c r="AX409" s="13" t="s">
        <v>80</v>
      </c>
      <c r="AY409" s="153" t="s">
        <v>161</v>
      </c>
    </row>
    <row r="410" spans="2:65" s="14" customFormat="1" ht="11.25">
      <c r="B410" s="159"/>
      <c r="D410" s="146" t="s">
        <v>172</v>
      </c>
      <c r="E410" s="160" t="s">
        <v>1</v>
      </c>
      <c r="F410" s="161" t="s">
        <v>177</v>
      </c>
      <c r="H410" s="162">
        <v>2864</v>
      </c>
      <c r="I410" s="163"/>
      <c r="L410" s="159"/>
      <c r="M410" s="164"/>
      <c r="T410" s="165"/>
      <c r="AT410" s="160" t="s">
        <v>172</v>
      </c>
      <c r="AU410" s="160" t="s">
        <v>170</v>
      </c>
      <c r="AV410" s="14" t="s">
        <v>169</v>
      </c>
      <c r="AW410" s="14" t="s">
        <v>34</v>
      </c>
      <c r="AX410" s="14" t="s">
        <v>88</v>
      </c>
      <c r="AY410" s="160" t="s">
        <v>161</v>
      </c>
    </row>
    <row r="411" spans="2:65" s="1" customFormat="1" ht="24.2" customHeight="1">
      <c r="B411" s="32"/>
      <c r="C411" s="132" t="s">
        <v>651</v>
      </c>
      <c r="D411" s="132" t="s">
        <v>165</v>
      </c>
      <c r="E411" s="133" t="s">
        <v>652</v>
      </c>
      <c r="F411" s="134" t="s">
        <v>653</v>
      </c>
      <c r="G411" s="135" t="s">
        <v>190</v>
      </c>
      <c r="H411" s="136">
        <v>103</v>
      </c>
      <c r="I411" s="137"/>
      <c r="J411" s="138">
        <f>ROUND(I411*H411,2)</f>
        <v>0</v>
      </c>
      <c r="K411" s="134" t="s">
        <v>180</v>
      </c>
      <c r="L411" s="32"/>
      <c r="M411" s="139" t="s">
        <v>1</v>
      </c>
      <c r="N411" s="140" t="s">
        <v>45</v>
      </c>
      <c r="P411" s="141">
        <f>O411*H411</f>
        <v>0</v>
      </c>
      <c r="Q411" s="141">
        <v>0</v>
      </c>
      <c r="R411" s="141">
        <f>Q411*H411</f>
        <v>0</v>
      </c>
      <c r="S411" s="141">
        <v>0.29499999999999998</v>
      </c>
      <c r="T411" s="142">
        <f>S411*H411</f>
        <v>30.384999999999998</v>
      </c>
      <c r="AR411" s="143" t="s">
        <v>169</v>
      </c>
      <c r="AT411" s="143" t="s">
        <v>165</v>
      </c>
      <c r="AU411" s="143" t="s">
        <v>170</v>
      </c>
      <c r="AY411" s="17" t="s">
        <v>161</v>
      </c>
      <c r="BE411" s="144">
        <f>IF(N411="základní",J411,0)</f>
        <v>0</v>
      </c>
      <c r="BF411" s="144">
        <f>IF(N411="snížená",J411,0)</f>
        <v>0</v>
      </c>
      <c r="BG411" s="144">
        <f>IF(N411="zákl. přenesená",J411,0)</f>
        <v>0</v>
      </c>
      <c r="BH411" s="144">
        <f>IF(N411="sníž. přenesená",J411,0)</f>
        <v>0</v>
      </c>
      <c r="BI411" s="144">
        <f>IF(N411="nulová",J411,0)</f>
        <v>0</v>
      </c>
      <c r="BJ411" s="17" t="s">
        <v>88</v>
      </c>
      <c r="BK411" s="144">
        <f>ROUND(I411*H411,2)</f>
        <v>0</v>
      </c>
      <c r="BL411" s="17" t="s">
        <v>169</v>
      </c>
      <c r="BM411" s="143" t="s">
        <v>654</v>
      </c>
    </row>
    <row r="412" spans="2:65" s="13" customFormat="1" ht="11.25">
      <c r="B412" s="152"/>
      <c r="D412" s="146" t="s">
        <v>172</v>
      </c>
      <c r="E412" s="153" t="s">
        <v>1</v>
      </c>
      <c r="F412" s="154" t="s">
        <v>655</v>
      </c>
      <c r="H412" s="155">
        <v>61.5</v>
      </c>
      <c r="I412" s="156"/>
      <c r="L412" s="152"/>
      <c r="M412" s="157"/>
      <c r="T412" s="158"/>
      <c r="AT412" s="153" t="s">
        <v>172</v>
      </c>
      <c r="AU412" s="153" t="s">
        <v>170</v>
      </c>
      <c r="AV412" s="13" t="s">
        <v>90</v>
      </c>
      <c r="AW412" s="13" t="s">
        <v>34</v>
      </c>
      <c r="AX412" s="13" t="s">
        <v>80</v>
      </c>
      <c r="AY412" s="153" t="s">
        <v>161</v>
      </c>
    </row>
    <row r="413" spans="2:65" s="13" customFormat="1" ht="11.25">
      <c r="B413" s="152"/>
      <c r="D413" s="146" t="s">
        <v>172</v>
      </c>
      <c r="E413" s="153" t="s">
        <v>1</v>
      </c>
      <c r="F413" s="154" t="s">
        <v>656</v>
      </c>
      <c r="H413" s="155">
        <v>41.5</v>
      </c>
      <c r="I413" s="156"/>
      <c r="L413" s="152"/>
      <c r="M413" s="157"/>
      <c r="T413" s="158"/>
      <c r="AT413" s="153" t="s">
        <v>172</v>
      </c>
      <c r="AU413" s="153" t="s">
        <v>170</v>
      </c>
      <c r="AV413" s="13" t="s">
        <v>90</v>
      </c>
      <c r="AW413" s="13" t="s">
        <v>34</v>
      </c>
      <c r="AX413" s="13" t="s">
        <v>80</v>
      </c>
      <c r="AY413" s="153" t="s">
        <v>161</v>
      </c>
    </row>
    <row r="414" spans="2:65" s="14" customFormat="1" ht="11.25">
      <c r="B414" s="159"/>
      <c r="D414" s="146" t="s">
        <v>172</v>
      </c>
      <c r="E414" s="160" t="s">
        <v>1</v>
      </c>
      <c r="F414" s="161" t="s">
        <v>177</v>
      </c>
      <c r="H414" s="162">
        <v>103</v>
      </c>
      <c r="I414" s="163"/>
      <c r="L414" s="159"/>
      <c r="M414" s="164"/>
      <c r="T414" s="165"/>
      <c r="AT414" s="160" t="s">
        <v>172</v>
      </c>
      <c r="AU414" s="160" t="s">
        <v>170</v>
      </c>
      <c r="AV414" s="14" t="s">
        <v>169</v>
      </c>
      <c r="AW414" s="14" t="s">
        <v>34</v>
      </c>
      <c r="AX414" s="14" t="s">
        <v>88</v>
      </c>
      <c r="AY414" s="160" t="s">
        <v>161</v>
      </c>
    </row>
    <row r="415" spans="2:65" s="1" customFormat="1" ht="24.2" customHeight="1">
      <c r="B415" s="32"/>
      <c r="C415" s="132" t="s">
        <v>657</v>
      </c>
      <c r="D415" s="132" t="s">
        <v>165</v>
      </c>
      <c r="E415" s="133" t="s">
        <v>658</v>
      </c>
      <c r="F415" s="134" t="s">
        <v>659</v>
      </c>
      <c r="G415" s="135" t="s">
        <v>190</v>
      </c>
      <c r="H415" s="136">
        <v>2832</v>
      </c>
      <c r="I415" s="137"/>
      <c r="J415" s="138">
        <f>ROUND(I415*H415,2)</f>
        <v>0</v>
      </c>
      <c r="K415" s="134" t="s">
        <v>180</v>
      </c>
      <c r="L415" s="32"/>
      <c r="M415" s="139" t="s">
        <v>1</v>
      </c>
      <c r="N415" s="140" t="s">
        <v>45</v>
      </c>
      <c r="P415" s="141">
        <f>O415*H415</f>
        <v>0</v>
      </c>
      <c r="Q415" s="141">
        <v>0</v>
      </c>
      <c r="R415" s="141">
        <f>Q415*H415</f>
        <v>0</v>
      </c>
      <c r="S415" s="141">
        <v>0.44</v>
      </c>
      <c r="T415" s="142">
        <f>S415*H415</f>
        <v>1246.08</v>
      </c>
      <c r="AR415" s="143" t="s">
        <v>169</v>
      </c>
      <c r="AT415" s="143" t="s">
        <v>165</v>
      </c>
      <c r="AU415" s="143" t="s">
        <v>170</v>
      </c>
      <c r="AY415" s="17" t="s">
        <v>161</v>
      </c>
      <c r="BE415" s="144">
        <f>IF(N415="základní",J415,0)</f>
        <v>0</v>
      </c>
      <c r="BF415" s="144">
        <f>IF(N415="snížená",J415,0)</f>
        <v>0</v>
      </c>
      <c r="BG415" s="144">
        <f>IF(N415="zákl. přenesená",J415,0)</f>
        <v>0</v>
      </c>
      <c r="BH415" s="144">
        <f>IF(N415="sníž. přenesená",J415,0)</f>
        <v>0</v>
      </c>
      <c r="BI415" s="144">
        <f>IF(N415="nulová",J415,0)</f>
        <v>0</v>
      </c>
      <c r="BJ415" s="17" t="s">
        <v>88</v>
      </c>
      <c r="BK415" s="144">
        <f>ROUND(I415*H415,2)</f>
        <v>0</v>
      </c>
      <c r="BL415" s="17" t="s">
        <v>169</v>
      </c>
      <c r="BM415" s="143" t="s">
        <v>660</v>
      </c>
    </row>
    <row r="416" spans="2:65" s="13" customFormat="1" ht="11.25">
      <c r="B416" s="152"/>
      <c r="D416" s="146" t="s">
        <v>172</v>
      </c>
      <c r="E416" s="153" t="s">
        <v>1</v>
      </c>
      <c r="F416" s="154" t="s">
        <v>661</v>
      </c>
      <c r="H416" s="155">
        <v>2694</v>
      </c>
      <c r="I416" s="156"/>
      <c r="L416" s="152"/>
      <c r="M416" s="157"/>
      <c r="T416" s="158"/>
      <c r="AT416" s="153" t="s">
        <v>172</v>
      </c>
      <c r="AU416" s="153" t="s">
        <v>170</v>
      </c>
      <c r="AV416" s="13" t="s">
        <v>90</v>
      </c>
      <c r="AW416" s="13" t="s">
        <v>34</v>
      </c>
      <c r="AX416" s="13" t="s">
        <v>80</v>
      </c>
      <c r="AY416" s="153" t="s">
        <v>161</v>
      </c>
    </row>
    <row r="417" spans="2:65" s="13" customFormat="1" ht="22.5">
      <c r="B417" s="152"/>
      <c r="D417" s="146" t="s">
        <v>172</v>
      </c>
      <c r="E417" s="153" t="s">
        <v>1</v>
      </c>
      <c r="F417" s="154" t="s">
        <v>650</v>
      </c>
      <c r="H417" s="155">
        <v>35</v>
      </c>
      <c r="I417" s="156"/>
      <c r="L417" s="152"/>
      <c r="M417" s="157"/>
      <c r="T417" s="158"/>
      <c r="AT417" s="153" t="s">
        <v>172</v>
      </c>
      <c r="AU417" s="153" t="s">
        <v>170</v>
      </c>
      <c r="AV417" s="13" t="s">
        <v>90</v>
      </c>
      <c r="AW417" s="13" t="s">
        <v>34</v>
      </c>
      <c r="AX417" s="13" t="s">
        <v>80</v>
      </c>
      <c r="AY417" s="153" t="s">
        <v>161</v>
      </c>
    </row>
    <row r="418" spans="2:65" s="13" customFormat="1" ht="11.25">
      <c r="B418" s="152"/>
      <c r="D418" s="146" t="s">
        <v>172</v>
      </c>
      <c r="E418" s="153" t="s">
        <v>1</v>
      </c>
      <c r="F418" s="154" t="s">
        <v>662</v>
      </c>
      <c r="H418" s="155">
        <v>103</v>
      </c>
      <c r="I418" s="156"/>
      <c r="L418" s="152"/>
      <c r="M418" s="157"/>
      <c r="T418" s="158"/>
      <c r="AT418" s="153" t="s">
        <v>172</v>
      </c>
      <c r="AU418" s="153" t="s">
        <v>170</v>
      </c>
      <c r="AV418" s="13" t="s">
        <v>90</v>
      </c>
      <c r="AW418" s="13" t="s">
        <v>34</v>
      </c>
      <c r="AX418" s="13" t="s">
        <v>80</v>
      </c>
      <c r="AY418" s="153" t="s">
        <v>161</v>
      </c>
    </row>
    <row r="419" spans="2:65" s="14" customFormat="1" ht="11.25">
      <c r="B419" s="159"/>
      <c r="D419" s="146" t="s">
        <v>172</v>
      </c>
      <c r="E419" s="160" t="s">
        <v>1</v>
      </c>
      <c r="F419" s="161" t="s">
        <v>177</v>
      </c>
      <c r="H419" s="162">
        <v>2832</v>
      </c>
      <c r="I419" s="163"/>
      <c r="L419" s="159"/>
      <c r="M419" s="164"/>
      <c r="T419" s="165"/>
      <c r="AT419" s="160" t="s">
        <v>172</v>
      </c>
      <c r="AU419" s="160" t="s">
        <v>170</v>
      </c>
      <c r="AV419" s="14" t="s">
        <v>169</v>
      </c>
      <c r="AW419" s="14" t="s">
        <v>34</v>
      </c>
      <c r="AX419" s="14" t="s">
        <v>88</v>
      </c>
      <c r="AY419" s="160" t="s">
        <v>161</v>
      </c>
    </row>
    <row r="420" spans="2:65" s="1" customFormat="1" ht="24.2" customHeight="1">
      <c r="B420" s="32"/>
      <c r="C420" s="132" t="s">
        <v>663</v>
      </c>
      <c r="D420" s="132" t="s">
        <v>165</v>
      </c>
      <c r="E420" s="133" t="s">
        <v>664</v>
      </c>
      <c r="F420" s="134" t="s">
        <v>665</v>
      </c>
      <c r="G420" s="135" t="s">
        <v>190</v>
      </c>
      <c r="H420" s="136">
        <v>18</v>
      </c>
      <c r="I420" s="137"/>
      <c r="J420" s="138">
        <f>ROUND(I420*H420,2)</f>
        <v>0</v>
      </c>
      <c r="K420" s="134" t="s">
        <v>180</v>
      </c>
      <c r="L420" s="32"/>
      <c r="M420" s="139" t="s">
        <v>1</v>
      </c>
      <c r="N420" s="140" t="s">
        <v>45</v>
      </c>
      <c r="P420" s="141">
        <f>O420*H420</f>
        <v>0</v>
      </c>
      <c r="Q420" s="141">
        <v>0</v>
      </c>
      <c r="R420" s="141">
        <f>Q420*H420</f>
        <v>0</v>
      </c>
      <c r="S420" s="141">
        <v>0.26</v>
      </c>
      <c r="T420" s="142">
        <f>S420*H420</f>
        <v>4.68</v>
      </c>
      <c r="AR420" s="143" t="s">
        <v>169</v>
      </c>
      <c r="AT420" s="143" t="s">
        <v>165</v>
      </c>
      <c r="AU420" s="143" t="s">
        <v>170</v>
      </c>
      <c r="AY420" s="17" t="s">
        <v>161</v>
      </c>
      <c r="BE420" s="144">
        <f>IF(N420="základní",J420,0)</f>
        <v>0</v>
      </c>
      <c r="BF420" s="144">
        <f>IF(N420="snížená",J420,0)</f>
        <v>0</v>
      </c>
      <c r="BG420" s="144">
        <f>IF(N420="zákl. přenesená",J420,0)</f>
        <v>0</v>
      </c>
      <c r="BH420" s="144">
        <f>IF(N420="sníž. přenesená",J420,0)</f>
        <v>0</v>
      </c>
      <c r="BI420" s="144">
        <f>IF(N420="nulová",J420,0)</f>
        <v>0</v>
      </c>
      <c r="BJ420" s="17" t="s">
        <v>88</v>
      </c>
      <c r="BK420" s="144">
        <f>ROUND(I420*H420,2)</f>
        <v>0</v>
      </c>
      <c r="BL420" s="17" t="s">
        <v>169</v>
      </c>
      <c r="BM420" s="143" t="s">
        <v>666</v>
      </c>
    </row>
    <row r="421" spans="2:65" s="13" customFormat="1" ht="11.25">
      <c r="B421" s="152"/>
      <c r="D421" s="146" t="s">
        <v>172</v>
      </c>
      <c r="E421" s="153" t="s">
        <v>1</v>
      </c>
      <c r="F421" s="154" t="s">
        <v>667</v>
      </c>
      <c r="H421" s="155">
        <v>18</v>
      </c>
      <c r="I421" s="156"/>
      <c r="L421" s="152"/>
      <c r="M421" s="157"/>
      <c r="T421" s="158"/>
      <c r="AT421" s="153" t="s">
        <v>172</v>
      </c>
      <c r="AU421" s="153" t="s">
        <v>170</v>
      </c>
      <c r="AV421" s="13" t="s">
        <v>90</v>
      </c>
      <c r="AW421" s="13" t="s">
        <v>34</v>
      </c>
      <c r="AX421" s="13" t="s">
        <v>88</v>
      </c>
      <c r="AY421" s="153" t="s">
        <v>161</v>
      </c>
    </row>
    <row r="422" spans="2:65" s="1" customFormat="1" ht="24.2" customHeight="1">
      <c r="B422" s="32"/>
      <c r="C422" s="132" t="s">
        <v>668</v>
      </c>
      <c r="D422" s="132" t="s">
        <v>165</v>
      </c>
      <c r="E422" s="133" t="s">
        <v>669</v>
      </c>
      <c r="F422" s="134" t="s">
        <v>670</v>
      </c>
      <c r="G422" s="135" t="s">
        <v>190</v>
      </c>
      <c r="H422" s="136">
        <v>18</v>
      </c>
      <c r="I422" s="137"/>
      <c r="J422" s="138">
        <f>ROUND(I422*H422,2)</f>
        <v>0</v>
      </c>
      <c r="K422" s="134" t="s">
        <v>180</v>
      </c>
      <c r="L422" s="32"/>
      <c r="M422" s="139" t="s">
        <v>1</v>
      </c>
      <c r="N422" s="140" t="s">
        <v>45</v>
      </c>
      <c r="P422" s="141">
        <f>O422*H422</f>
        <v>0</v>
      </c>
      <c r="Q422" s="141">
        <v>0</v>
      </c>
      <c r="R422" s="141">
        <f>Q422*H422</f>
        <v>0</v>
      </c>
      <c r="S422" s="141">
        <v>0.28999999999999998</v>
      </c>
      <c r="T422" s="142">
        <f>S422*H422</f>
        <v>5.22</v>
      </c>
      <c r="AR422" s="143" t="s">
        <v>169</v>
      </c>
      <c r="AT422" s="143" t="s">
        <v>165</v>
      </c>
      <c r="AU422" s="143" t="s">
        <v>170</v>
      </c>
      <c r="AY422" s="17" t="s">
        <v>161</v>
      </c>
      <c r="BE422" s="144">
        <f>IF(N422="základní",J422,0)</f>
        <v>0</v>
      </c>
      <c r="BF422" s="144">
        <f>IF(N422="snížená",J422,0)</f>
        <v>0</v>
      </c>
      <c r="BG422" s="144">
        <f>IF(N422="zákl. přenesená",J422,0)</f>
        <v>0</v>
      </c>
      <c r="BH422" s="144">
        <f>IF(N422="sníž. přenesená",J422,0)</f>
        <v>0</v>
      </c>
      <c r="BI422" s="144">
        <f>IF(N422="nulová",J422,0)</f>
        <v>0</v>
      </c>
      <c r="BJ422" s="17" t="s">
        <v>88</v>
      </c>
      <c r="BK422" s="144">
        <f>ROUND(I422*H422,2)</f>
        <v>0</v>
      </c>
      <c r="BL422" s="17" t="s">
        <v>169</v>
      </c>
      <c r="BM422" s="143" t="s">
        <v>671</v>
      </c>
    </row>
    <row r="423" spans="2:65" s="12" customFormat="1" ht="11.25">
      <c r="B423" s="145"/>
      <c r="D423" s="146" t="s">
        <v>172</v>
      </c>
      <c r="E423" s="147" t="s">
        <v>1</v>
      </c>
      <c r="F423" s="148" t="s">
        <v>672</v>
      </c>
      <c r="H423" s="147" t="s">
        <v>1</v>
      </c>
      <c r="I423" s="149"/>
      <c r="L423" s="145"/>
      <c r="M423" s="150"/>
      <c r="T423" s="151"/>
      <c r="AT423" s="147" t="s">
        <v>172</v>
      </c>
      <c r="AU423" s="147" t="s">
        <v>170</v>
      </c>
      <c r="AV423" s="12" t="s">
        <v>88</v>
      </c>
      <c r="AW423" s="12" t="s">
        <v>34</v>
      </c>
      <c r="AX423" s="12" t="s">
        <v>80</v>
      </c>
      <c r="AY423" s="147" t="s">
        <v>161</v>
      </c>
    </row>
    <row r="424" spans="2:65" s="13" customFormat="1" ht="11.25">
      <c r="B424" s="152"/>
      <c r="D424" s="146" t="s">
        <v>172</v>
      </c>
      <c r="E424" s="153" t="s">
        <v>1</v>
      </c>
      <c r="F424" s="154" t="s">
        <v>673</v>
      </c>
      <c r="H424" s="155">
        <v>18</v>
      </c>
      <c r="I424" s="156"/>
      <c r="L424" s="152"/>
      <c r="M424" s="157"/>
      <c r="T424" s="158"/>
      <c r="AT424" s="153" t="s">
        <v>172</v>
      </c>
      <c r="AU424" s="153" t="s">
        <v>170</v>
      </c>
      <c r="AV424" s="13" t="s">
        <v>90</v>
      </c>
      <c r="AW424" s="13" t="s">
        <v>34</v>
      </c>
      <c r="AX424" s="13" t="s">
        <v>88</v>
      </c>
      <c r="AY424" s="153" t="s">
        <v>161</v>
      </c>
    </row>
    <row r="425" spans="2:65" s="1" customFormat="1" ht="16.5" customHeight="1">
      <c r="B425" s="32"/>
      <c r="C425" s="132" t="s">
        <v>674</v>
      </c>
      <c r="D425" s="132" t="s">
        <v>165</v>
      </c>
      <c r="E425" s="133" t="s">
        <v>675</v>
      </c>
      <c r="F425" s="134" t="s">
        <v>676</v>
      </c>
      <c r="G425" s="135" t="s">
        <v>266</v>
      </c>
      <c r="H425" s="136">
        <v>20.5</v>
      </c>
      <c r="I425" s="137"/>
      <c r="J425" s="138">
        <f>ROUND(I425*H425,2)</f>
        <v>0</v>
      </c>
      <c r="K425" s="134" t="s">
        <v>180</v>
      </c>
      <c r="L425" s="32"/>
      <c r="M425" s="139" t="s">
        <v>1</v>
      </c>
      <c r="N425" s="140" t="s">
        <v>45</v>
      </c>
      <c r="P425" s="141">
        <f>O425*H425</f>
        <v>0</v>
      </c>
      <c r="Q425" s="141">
        <v>0</v>
      </c>
      <c r="R425" s="141">
        <f>Q425*H425</f>
        <v>0</v>
      </c>
      <c r="S425" s="141">
        <v>0.20499999999999999</v>
      </c>
      <c r="T425" s="142">
        <f>S425*H425</f>
        <v>4.2024999999999997</v>
      </c>
      <c r="AR425" s="143" t="s">
        <v>169</v>
      </c>
      <c r="AT425" s="143" t="s">
        <v>165</v>
      </c>
      <c r="AU425" s="143" t="s">
        <v>170</v>
      </c>
      <c r="AY425" s="17" t="s">
        <v>161</v>
      </c>
      <c r="BE425" s="144">
        <f>IF(N425="základní",J425,0)</f>
        <v>0</v>
      </c>
      <c r="BF425" s="144">
        <f>IF(N425="snížená",J425,0)</f>
        <v>0</v>
      </c>
      <c r="BG425" s="144">
        <f>IF(N425="zákl. přenesená",J425,0)</f>
        <v>0</v>
      </c>
      <c r="BH425" s="144">
        <f>IF(N425="sníž. přenesená",J425,0)</f>
        <v>0</v>
      </c>
      <c r="BI425" s="144">
        <f>IF(N425="nulová",J425,0)</f>
        <v>0</v>
      </c>
      <c r="BJ425" s="17" t="s">
        <v>88</v>
      </c>
      <c r="BK425" s="144">
        <f>ROUND(I425*H425,2)</f>
        <v>0</v>
      </c>
      <c r="BL425" s="17" t="s">
        <v>169</v>
      </c>
      <c r="BM425" s="143" t="s">
        <v>677</v>
      </c>
    </row>
    <row r="426" spans="2:65" s="13" customFormat="1" ht="11.25">
      <c r="B426" s="152"/>
      <c r="D426" s="146" t="s">
        <v>172</v>
      </c>
      <c r="E426" s="153" t="s">
        <v>1</v>
      </c>
      <c r="F426" s="154" t="s">
        <v>678</v>
      </c>
      <c r="H426" s="155">
        <v>20.5</v>
      </c>
      <c r="I426" s="156"/>
      <c r="L426" s="152"/>
      <c r="M426" s="157"/>
      <c r="T426" s="158"/>
      <c r="AT426" s="153" t="s">
        <v>172</v>
      </c>
      <c r="AU426" s="153" t="s">
        <v>170</v>
      </c>
      <c r="AV426" s="13" t="s">
        <v>90</v>
      </c>
      <c r="AW426" s="13" t="s">
        <v>34</v>
      </c>
      <c r="AX426" s="13" t="s">
        <v>88</v>
      </c>
      <c r="AY426" s="153" t="s">
        <v>161</v>
      </c>
    </row>
    <row r="427" spans="2:65" s="1" customFormat="1" ht="24.2" customHeight="1">
      <c r="B427" s="32"/>
      <c r="C427" s="132" t="s">
        <v>679</v>
      </c>
      <c r="D427" s="132" t="s">
        <v>165</v>
      </c>
      <c r="E427" s="133" t="s">
        <v>680</v>
      </c>
      <c r="F427" s="134" t="s">
        <v>681</v>
      </c>
      <c r="G427" s="135" t="s">
        <v>190</v>
      </c>
      <c r="H427" s="136">
        <v>18</v>
      </c>
      <c r="I427" s="137"/>
      <c r="J427" s="138">
        <f>ROUND(I427*H427,2)</f>
        <v>0</v>
      </c>
      <c r="K427" s="134" t="s">
        <v>180</v>
      </c>
      <c r="L427" s="32"/>
      <c r="M427" s="139" t="s">
        <v>1</v>
      </c>
      <c r="N427" s="140" t="s">
        <v>45</v>
      </c>
      <c r="P427" s="141">
        <f>O427*H427</f>
        <v>0</v>
      </c>
      <c r="Q427" s="141">
        <v>0</v>
      </c>
      <c r="R427" s="141">
        <f>Q427*H427</f>
        <v>0</v>
      </c>
      <c r="S427" s="141">
        <v>0</v>
      </c>
      <c r="T427" s="142">
        <f>S427*H427</f>
        <v>0</v>
      </c>
      <c r="AR427" s="143" t="s">
        <v>169</v>
      </c>
      <c r="AT427" s="143" t="s">
        <v>165</v>
      </c>
      <c r="AU427" s="143" t="s">
        <v>170</v>
      </c>
      <c r="AY427" s="17" t="s">
        <v>161</v>
      </c>
      <c r="BE427" s="144">
        <f>IF(N427="základní",J427,0)</f>
        <v>0</v>
      </c>
      <c r="BF427" s="144">
        <f>IF(N427="snížená",J427,0)</f>
        <v>0</v>
      </c>
      <c r="BG427" s="144">
        <f>IF(N427="zákl. přenesená",J427,0)</f>
        <v>0</v>
      </c>
      <c r="BH427" s="144">
        <f>IF(N427="sníž. přenesená",J427,0)</f>
        <v>0</v>
      </c>
      <c r="BI427" s="144">
        <f>IF(N427="nulová",J427,0)</f>
        <v>0</v>
      </c>
      <c r="BJ427" s="17" t="s">
        <v>88</v>
      </c>
      <c r="BK427" s="144">
        <f>ROUND(I427*H427,2)</f>
        <v>0</v>
      </c>
      <c r="BL427" s="17" t="s">
        <v>169</v>
      </c>
      <c r="BM427" s="143" t="s">
        <v>682</v>
      </c>
    </row>
    <row r="428" spans="2:65" s="13" customFormat="1" ht="11.25">
      <c r="B428" s="152"/>
      <c r="D428" s="146" t="s">
        <v>172</v>
      </c>
      <c r="E428" s="153" t="s">
        <v>1</v>
      </c>
      <c r="F428" s="154" t="s">
        <v>667</v>
      </c>
      <c r="H428" s="155">
        <v>18</v>
      </c>
      <c r="I428" s="156"/>
      <c r="L428" s="152"/>
      <c r="M428" s="157"/>
      <c r="T428" s="158"/>
      <c r="AT428" s="153" t="s">
        <v>172</v>
      </c>
      <c r="AU428" s="153" t="s">
        <v>170</v>
      </c>
      <c r="AV428" s="13" t="s">
        <v>90</v>
      </c>
      <c r="AW428" s="13" t="s">
        <v>34</v>
      </c>
      <c r="AX428" s="13" t="s">
        <v>88</v>
      </c>
      <c r="AY428" s="153" t="s">
        <v>161</v>
      </c>
    </row>
    <row r="429" spans="2:65" s="11" customFormat="1" ht="20.85" customHeight="1">
      <c r="B429" s="120"/>
      <c r="D429" s="121" t="s">
        <v>79</v>
      </c>
      <c r="E429" s="130" t="s">
        <v>683</v>
      </c>
      <c r="F429" s="130" t="s">
        <v>684</v>
      </c>
      <c r="I429" s="123"/>
      <c r="J429" s="131">
        <f>BK429</f>
        <v>0</v>
      </c>
      <c r="L429" s="120"/>
      <c r="M429" s="125"/>
      <c r="P429" s="126">
        <f>P430</f>
        <v>0</v>
      </c>
      <c r="R429" s="126">
        <f>R430</f>
        <v>0</v>
      </c>
      <c r="T429" s="127">
        <f>T430</f>
        <v>2.0500000000000003</v>
      </c>
      <c r="AR429" s="121" t="s">
        <v>88</v>
      </c>
      <c r="AT429" s="128" t="s">
        <v>79</v>
      </c>
      <c r="AU429" s="128" t="s">
        <v>90</v>
      </c>
      <c r="AY429" s="121" t="s">
        <v>161</v>
      </c>
      <c r="BK429" s="129">
        <f>BK430</f>
        <v>0</v>
      </c>
    </row>
    <row r="430" spans="2:65" s="1" customFormat="1" ht="24.2" customHeight="1">
      <c r="B430" s="32"/>
      <c r="C430" s="132" t="s">
        <v>685</v>
      </c>
      <c r="D430" s="132" t="s">
        <v>165</v>
      </c>
      <c r="E430" s="133" t="s">
        <v>686</v>
      </c>
      <c r="F430" s="134" t="s">
        <v>687</v>
      </c>
      <c r="G430" s="135" t="s">
        <v>407</v>
      </c>
      <c r="H430" s="136">
        <v>25</v>
      </c>
      <c r="I430" s="137"/>
      <c r="J430" s="138">
        <f>ROUND(I430*H430,2)</f>
        <v>0</v>
      </c>
      <c r="K430" s="134" t="s">
        <v>180</v>
      </c>
      <c r="L430" s="32"/>
      <c r="M430" s="139" t="s">
        <v>1</v>
      </c>
      <c r="N430" s="140" t="s">
        <v>45</v>
      </c>
      <c r="P430" s="141">
        <f>O430*H430</f>
        <v>0</v>
      </c>
      <c r="Q430" s="141">
        <v>0</v>
      </c>
      <c r="R430" s="141">
        <f>Q430*H430</f>
        <v>0</v>
      </c>
      <c r="S430" s="141">
        <v>8.2000000000000003E-2</v>
      </c>
      <c r="T430" s="142">
        <f>S430*H430</f>
        <v>2.0500000000000003</v>
      </c>
      <c r="AR430" s="143" t="s">
        <v>169</v>
      </c>
      <c r="AT430" s="143" t="s">
        <v>165</v>
      </c>
      <c r="AU430" s="143" t="s">
        <v>170</v>
      </c>
      <c r="AY430" s="17" t="s">
        <v>161</v>
      </c>
      <c r="BE430" s="144">
        <f>IF(N430="základní",J430,0)</f>
        <v>0</v>
      </c>
      <c r="BF430" s="144">
        <f>IF(N430="snížená",J430,0)</f>
        <v>0</v>
      </c>
      <c r="BG430" s="144">
        <f>IF(N430="zákl. přenesená",J430,0)</f>
        <v>0</v>
      </c>
      <c r="BH430" s="144">
        <f>IF(N430="sníž. přenesená",J430,0)</f>
        <v>0</v>
      </c>
      <c r="BI430" s="144">
        <f>IF(N430="nulová",J430,0)</f>
        <v>0</v>
      </c>
      <c r="BJ430" s="17" t="s">
        <v>88</v>
      </c>
      <c r="BK430" s="144">
        <f>ROUND(I430*H430,2)</f>
        <v>0</v>
      </c>
      <c r="BL430" s="17" t="s">
        <v>169</v>
      </c>
      <c r="BM430" s="143" t="s">
        <v>688</v>
      </c>
    </row>
    <row r="431" spans="2:65" s="11" customFormat="1" ht="20.85" customHeight="1">
      <c r="B431" s="120"/>
      <c r="D431" s="121" t="s">
        <v>79</v>
      </c>
      <c r="E431" s="130" t="s">
        <v>689</v>
      </c>
      <c r="F431" s="130" t="s">
        <v>690</v>
      </c>
      <c r="I431" s="123"/>
      <c r="J431" s="131">
        <f>BK431</f>
        <v>0</v>
      </c>
      <c r="L431" s="120"/>
      <c r="M431" s="125"/>
      <c r="P431" s="126">
        <f>SUM(P432:P473)</f>
        <v>0</v>
      </c>
      <c r="R431" s="126">
        <f>SUM(R432:R473)</f>
        <v>0.87469700000000006</v>
      </c>
      <c r="T431" s="127">
        <f>SUM(T432:T473)</f>
        <v>0</v>
      </c>
      <c r="AR431" s="121" t="s">
        <v>88</v>
      </c>
      <c r="AT431" s="128" t="s">
        <v>79</v>
      </c>
      <c r="AU431" s="128" t="s">
        <v>90</v>
      </c>
      <c r="AY431" s="121" t="s">
        <v>161</v>
      </c>
      <c r="BK431" s="129">
        <f>SUM(BK432:BK473)</f>
        <v>0</v>
      </c>
    </row>
    <row r="432" spans="2:65" s="1" customFormat="1" ht="16.5" customHeight="1">
      <c r="B432" s="32"/>
      <c r="C432" s="132" t="s">
        <v>691</v>
      </c>
      <c r="D432" s="132" t="s">
        <v>165</v>
      </c>
      <c r="E432" s="133" t="s">
        <v>692</v>
      </c>
      <c r="F432" s="134" t="s">
        <v>693</v>
      </c>
      <c r="G432" s="135" t="s">
        <v>266</v>
      </c>
      <c r="H432" s="136">
        <v>1452</v>
      </c>
      <c r="I432" s="137"/>
      <c r="J432" s="138">
        <f>ROUND(I432*H432,2)</f>
        <v>0</v>
      </c>
      <c r="K432" s="134" t="s">
        <v>180</v>
      </c>
      <c r="L432" s="32"/>
      <c r="M432" s="139" t="s">
        <v>1</v>
      </c>
      <c r="N432" s="140" t="s">
        <v>45</v>
      </c>
      <c r="P432" s="141">
        <f>O432*H432</f>
        <v>0</v>
      </c>
      <c r="Q432" s="141">
        <v>0</v>
      </c>
      <c r="R432" s="141">
        <f>Q432*H432</f>
        <v>0</v>
      </c>
      <c r="S432" s="141">
        <v>0</v>
      </c>
      <c r="T432" s="142">
        <f>S432*H432</f>
        <v>0</v>
      </c>
      <c r="AR432" s="143" t="s">
        <v>169</v>
      </c>
      <c r="AT432" s="143" t="s">
        <v>165</v>
      </c>
      <c r="AU432" s="143" t="s">
        <v>170</v>
      </c>
      <c r="AY432" s="17" t="s">
        <v>161</v>
      </c>
      <c r="BE432" s="144">
        <f>IF(N432="základní",J432,0)</f>
        <v>0</v>
      </c>
      <c r="BF432" s="144">
        <f>IF(N432="snížená",J432,0)</f>
        <v>0</v>
      </c>
      <c r="BG432" s="144">
        <f>IF(N432="zákl. přenesená",J432,0)</f>
        <v>0</v>
      </c>
      <c r="BH432" s="144">
        <f>IF(N432="sníž. přenesená",J432,0)</f>
        <v>0</v>
      </c>
      <c r="BI432" s="144">
        <f>IF(N432="nulová",J432,0)</f>
        <v>0</v>
      </c>
      <c r="BJ432" s="17" t="s">
        <v>88</v>
      </c>
      <c r="BK432" s="144">
        <f>ROUND(I432*H432,2)</f>
        <v>0</v>
      </c>
      <c r="BL432" s="17" t="s">
        <v>169</v>
      </c>
      <c r="BM432" s="143" t="s">
        <v>694</v>
      </c>
    </row>
    <row r="433" spans="2:65" s="13" customFormat="1" ht="11.25">
      <c r="B433" s="152"/>
      <c r="D433" s="146" t="s">
        <v>172</v>
      </c>
      <c r="E433" s="153" t="s">
        <v>1</v>
      </c>
      <c r="F433" s="154" t="s">
        <v>695</v>
      </c>
      <c r="H433" s="155">
        <v>1359</v>
      </c>
      <c r="I433" s="156"/>
      <c r="L433" s="152"/>
      <c r="M433" s="157"/>
      <c r="T433" s="158"/>
      <c r="AT433" s="153" t="s">
        <v>172</v>
      </c>
      <c r="AU433" s="153" t="s">
        <v>170</v>
      </c>
      <c r="AV433" s="13" t="s">
        <v>90</v>
      </c>
      <c r="AW433" s="13" t="s">
        <v>34</v>
      </c>
      <c r="AX433" s="13" t="s">
        <v>80</v>
      </c>
      <c r="AY433" s="153" t="s">
        <v>161</v>
      </c>
    </row>
    <row r="434" spans="2:65" s="13" customFormat="1" ht="11.25">
      <c r="B434" s="152"/>
      <c r="D434" s="146" t="s">
        <v>172</v>
      </c>
      <c r="E434" s="153" t="s">
        <v>1</v>
      </c>
      <c r="F434" s="154" t="s">
        <v>696</v>
      </c>
      <c r="H434" s="155">
        <v>80</v>
      </c>
      <c r="I434" s="156"/>
      <c r="L434" s="152"/>
      <c r="M434" s="157"/>
      <c r="T434" s="158"/>
      <c r="AT434" s="153" t="s">
        <v>172</v>
      </c>
      <c r="AU434" s="153" t="s">
        <v>170</v>
      </c>
      <c r="AV434" s="13" t="s">
        <v>90</v>
      </c>
      <c r="AW434" s="13" t="s">
        <v>34</v>
      </c>
      <c r="AX434" s="13" t="s">
        <v>80</v>
      </c>
      <c r="AY434" s="153" t="s">
        <v>161</v>
      </c>
    </row>
    <row r="435" spans="2:65" s="13" customFormat="1" ht="11.25">
      <c r="B435" s="152"/>
      <c r="D435" s="146" t="s">
        <v>172</v>
      </c>
      <c r="E435" s="153" t="s">
        <v>1</v>
      </c>
      <c r="F435" s="154" t="s">
        <v>697</v>
      </c>
      <c r="H435" s="155">
        <v>13</v>
      </c>
      <c r="I435" s="156"/>
      <c r="L435" s="152"/>
      <c r="M435" s="157"/>
      <c r="T435" s="158"/>
      <c r="AT435" s="153" t="s">
        <v>172</v>
      </c>
      <c r="AU435" s="153" t="s">
        <v>170</v>
      </c>
      <c r="AV435" s="13" t="s">
        <v>90</v>
      </c>
      <c r="AW435" s="13" t="s">
        <v>34</v>
      </c>
      <c r="AX435" s="13" t="s">
        <v>80</v>
      </c>
      <c r="AY435" s="153" t="s">
        <v>161</v>
      </c>
    </row>
    <row r="436" spans="2:65" s="14" customFormat="1" ht="11.25">
      <c r="B436" s="159"/>
      <c r="D436" s="146" t="s">
        <v>172</v>
      </c>
      <c r="E436" s="160" t="s">
        <v>1</v>
      </c>
      <c r="F436" s="161" t="s">
        <v>177</v>
      </c>
      <c r="H436" s="162">
        <v>1452</v>
      </c>
      <c r="I436" s="163"/>
      <c r="L436" s="159"/>
      <c r="M436" s="164"/>
      <c r="T436" s="165"/>
      <c r="AT436" s="160" t="s">
        <v>172</v>
      </c>
      <c r="AU436" s="160" t="s">
        <v>170</v>
      </c>
      <c r="AV436" s="14" t="s">
        <v>169</v>
      </c>
      <c r="AW436" s="14" t="s">
        <v>34</v>
      </c>
      <c r="AX436" s="14" t="s">
        <v>88</v>
      </c>
      <c r="AY436" s="160" t="s">
        <v>161</v>
      </c>
    </row>
    <row r="437" spans="2:65" s="1" customFormat="1" ht="24.2" customHeight="1">
      <c r="B437" s="32"/>
      <c r="C437" s="132" t="s">
        <v>698</v>
      </c>
      <c r="D437" s="132" t="s">
        <v>165</v>
      </c>
      <c r="E437" s="133" t="s">
        <v>699</v>
      </c>
      <c r="F437" s="134" t="s">
        <v>700</v>
      </c>
      <c r="G437" s="135" t="s">
        <v>266</v>
      </c>
      <c r="H437" s="136">
        <v>1228.5</v>
      </c>
      <c r="I437" s="137"/>
      <c r="J437" s="138">
        <f>ROUND(I437*H437,2)</f>
        <v>0</v>
      </c>
      <c r="K437" s="134" t="s">
        <v>180</v>
      </c>
      <c r="L437" s="32"/>
      <c r="M437" s="139" t="s">
        <v>1</v>
      </c>
      <c r="N437" s="140" t="s">
        <v>45</v>
      </c>
      <c r="P437" s="141">
        <f>O437*H437</f>
        <v>0</v>
      </c>
      <c r="Q437" s="141">
        <v>1.2999999999999999E-4</v>
      </c>
      <c r="R437" s="141">
        <f>Q437*H437</f>
        <v>0.15970499999999999</v>
      </c>
      <c r="S437" s="141">
        <v>0</v>
      </c>
      <c r="T437" s="142">
        <f>S437*H437</f>
        <v>0</v>
      </c>
      <c r="AR437" s="143" t="s">
        <v>169</v>
      </c>
      <c r="AT437" s="143" t="s">
        <v>165</v>
      </c>
      <c r="AU437" s="143" t="s">
        <v>170</v>
      </c>
      <c r="AY437" s="17" t="s">
        <v>161</v>
      </c>
      <c r="BE437" s="144">
        <f>IF(N437="základní",J437,0)</f>
        <v>0</v>
      </c>
      <c r="BF437" s="144">
        <f>IF(N437="snížená",J437,0)</f>
        <v>0</v>
      </c>
      <c r="BG437" s="144">
        <f>IF(N437="zákl. přenesená",J437,0)</f>
        <v>0</v>
      </c>
      <c r="BH437" s="144">
        <f>IF(N437="sníž. přenesená",J437,0)</f>
        <v>0</v>
      </c>
      <c r="BI437" s="144">
        <f>IF(N437="nulová",J437,0)</f>
        <v>0</v>
      </c>
      <c r="BJ437" s="17" t="s">
        <v>88</v>
      </c>
      <c r="BK437" s="144">
        <f>ROUND(I437*H437,2)</f>
        <v>0</v>
      </c>
      <c r="BL437" s="17" t="s">
        <v>169</v>
      </c>
      <c r="BM437" s="143" t="s">
        <v>701</v>
      </c>
    </row>
    <row r="438" spans="2:65" s="12" customFormat="1" ht="11.25">
      <c r="B438" s="145"/>
      <c r="D438" s="146" t="s">
        <v>172</v>
      </c>
      <c r="E438" s="147" t="s">
        <v>1</v>
      </c>
      <c r="F438" s="148" t="s">
        <v>702</v>
      </c>
      <c r="H438" s="147" t="s">
        <v>1</v>
      </c>
      <c r="I438" s="149"/>
      <c r="L438" s="145"/>
      <c r="M438" s="150"/>
      <c r="T438" s="151"/>
      <c r="AT438" s="147" t="s">
        <v>172</v>
      </c>
      <c r="AU438" s="147" t="s">
        <v>170</v>
      </c>
      <c r="AV438" s="12" t="s">
        <v>88</v>
      </c>
      <c r="AW438" s="12" t="s">
        <v>34</v>
      </c>
      <c r="AX438" s="12" t="s">
        <v>80</v>
      </c>
      <c r="AY438" s="147" t="s">
        <v>161</v>
      </c>
    </row>
    <row r="439" spans="2:65" s="13" customFormat="1" ht="33.75">
      <c r="B439" s="152"/>
      <c r="D439" s="146" t="s">
        <v>172</v>
      </c>
      <c r="E439" s="153" t="s">
        <v>1</v>
      </c>
      <c r="F439" s="154" t="s">
        <v>703</v>
      </c>
      <c r="H439" s="155">
        <v>1166.5</v>
      </c>
      <c r="I439" s="156"/>
      <c r="L439" s="152"/>
      <c r="M439" s="157"/>
      <c r="T439" s="158"/>
      <c r="AT439" s="153" t="s">
        <v>172</v>
      </c>
      <c r="AU439" s="153" t="s">
        <v>170</v>
      </c>
      <c r="AV439" s="13" t="s">
        <v>90</v>
      </c>
      <c r="AW439" s="13" t="s">
        <v>34</v>
      </c>
      <c r="AX439" s="13" t="s">
        <v>80</v>
      </c>
      <c r="AY439" s="153" t="s">
        <v>161</v>
      </c>
    </row>
    <row r="440" spans="2:65" s="13" customFormat="1" ht="11.25">
      <c r="B440" s="152"/>
      <c r="D440" s="146" t="s">
        <v>172</v>
      </c>
      <c r="E440" s="153" t="s">
        <v>1</v>
      </c>
      <c r="F440" s="154" t="s">
        <v>704</v>
      </c>
      <c r="H440" s="155">
        <v>62</v>
      </c>
      <c r="I440" s="156"/>
      <c r="L440" s="152"/>
      <c r="M440" s="157"/>
      <c r="T440" s="158"/>
      <c r="AT440" s="153" t="s">
        <v>172</v>
      </c>
      <c r="AU440" s="153" t="s">
        <v>170</v>
      </c>
      <c r="AV440" s="13" t="s">
        <v>90</v>
      </c>
      <c r="AW440" s="13" t="s">
        <v>34</v>
      </c>
      <c r="AX440" s="13" t="s">
        <v>80</v>
      </c>
      <c r="AY440" s="153" t="s">
        <v>161</v>
      </c>
    </row>
    <row r="441" spans="2:65" s="14" customFormat="1" ht="11.25">
      <c r="B441" s="159"/>
      <c r="D441" s="146" t="s">
        <v>172</v>
      </c>
      <c r="E441" s="160" t="s">
        <v>1</v>
      </c>
      <c r="F441" s="161" t="s">
        <v>177</v>
      </c>
      <c r="H441" s="162">
        <v>1228.5</v>
      </c>
      <c r="I441" s="163"/>
      <c r="L441" s="159"/>
      <c r="M441" s="164"/>
      <c r="T441" s="165"/>
      <c r="AT441" s="160" t="s">
        <v>172</v>
      </c>
      <c r="AU441" s="160" t="s">
        <v>170</v>
      </c>
      <c r="AV441" s="14" t="s">
        <v>169</v>
      </c>
      <c r="AW441" s="14" t="s">
        <v>34</v>
      </c>
      <c r="AX441" s="14" t="s">
        <v>88</v>
      </c>
      <c r="AY441" s="160" t="s">
        <v>161</v>
      </c>
    </row>
    <row r="442" spans="2:65" s="1" customFormat="1" ht="24.2" customHeight="1">
      <c r="B442" s="32"/>
      <c r="C442" s="132" t="s">
        <v>705</v>
      </c>
      <c r="D442" s="132" t="s">
        <v>165</v>
      </c>
      <c r="E442" s="133" t="s">
        <v>706</v>
      </c>
      <c r="F442" s="134" t="s">
        <v>707</v>
      </c>
      <c r="G442" s="135" t="s">
        <v>266</v>
      </c>
      <c r="H442" s="136">
        <v>1228.5</v>
      </c>
      <c r="I442" s="137"/>
      <c r="J442" s="138">
        <f>ROUND(I442*H442,2)</f>
        <v>0</v>
      </c>
      <c r="K442" s="134" t="s">
        <v>180</v>
      </c>
      <c r="L442" s="32"/>
      <c r="M442" s="139" t="s">
        <v>1</v>
      </c>
      <c r="N442" s="140" t="s">
        <v>45</v>
      </c>
      <c r="P442" s="141">
        <f>O442*H442</f>
        <v>0</v>
      </c>
      <c r="Q442" s="141">
        <v>3.3E-4</v>
      </c>
      <c r="R442" s="141">
        <f>Q442*H442</f>
        <v>0.40540500000000002</v>
      </c>
      <c r="S442" s="141">
        <v>0</v>
      </c>
      <c r="T442" s="142">
        <f>S442*H442</f>
        <v>0</v>
      </c>
      <c r="AR442" s="143" t="s">
        <v>169</v>
      </c>
      <c r="AT442" s="143" t="s">
        <v>165</v>
      </c>
      <c r="AU442" s="143" t="s">
        <v>170</v>
      </c>
      <c r="AY442" s="17" t="s">
        <v>161</v>
      </c>
      <c r="BE442" s="144">
        <f>IF(N442="základní",J442,0)</f>
        <v>0</v>
      </c>
      <c r="BF442" s="144">
        <f>IF(N442="snížená",J442,0)</f>
        <v>0</v>
      </c>
      <c r="BG442" s="144">
        <f>IF(N442="zákl. přenesená",J442,0)</f>
        <v>0</v>
      </c>
      <c r="BH442" s="144">
        <f>IF(N442="sníž. přenesená",J442,0)</f>
        <v>0</v>
      </c>
      <c r="BI442" s="144">
        <f>IF(N442="nulová",J442,0)</f>
        <v>0</v>
      </c>
      <c r="BJ442" s="17" t="s">
        <v>88</v>
      </c>
      <c r="BK442" s="144">
        <f>ROUND(I442*H442,2)</f>
        <v>0</v>
      </c>
      <c r="BL442" s="17" t="s">
        <v>169</v>
      </c>
      <c r="BM442" s="143" t="s">
        <v>708</v>
      </c>
    </row>
    <row r="443" spans="2:65" s="12" customFormat="1" ht="11.25">
      <c r="B443" s="145"/>
      <c r="D443" s="146" t="s">
        <v>172</v>
      </c>
      <c r="E443" s="147" t="s">
        <v>1</v>
      </c>
      <c r="F443" s="148" t="s">
        <v>709</v>
      </c>
      <c r="H443" s="147" t="s">
        <v>1</v>
      </c>
      <c r="I443" s="149"/>
      <c r="L443" s="145"/>
      <c r="M443" s="150"/>
      <c r="T443" s="151"/>
      <c r="AT443" s="147" t="s">
        <v>172</v>
      </c>
      <c r="AU443" s="147" t="s">
        <v>170</v>
      </c>
      <c r="AV443" s="12" t="s">
        <v>88</v>
      </c>
      <c r="AW443" s="12" t="s">
        <v>34</v>
      </c>
      <c r="AX443" s="12" t="s">
        <v>80</v>
      </c>
      <c r="AY443" s="147" t="s">
        <v>161</v>
      </c>
    </row>
    <row r="444" spans="2:65" s="13" customFormat="1" ht="33.75">
      <c r="B444" s="152"/>
      <c r="D444" s="146" t="s">
        <v>172</v>
      </c>
      <c r="E444" s="153" t="s">
        <v>1</v>
      </c>
      <c r="F444" s="154" t="s">
        <v>703</v>
      </c>
      <c r="H444" s="155">
        <v>1166.5</v>
      </c>
      <c r="I444" s="156"/>
      <c r="L444" s="152"/>
      <c r="M444" s="157"/>
      <c r="T444" s="158"/>
      <c r="AT444" s="153" t="s">
        <v>172</v>
      </c>
      <c r="AU444" s="153" t="s">
        <v>170</v>
      </c>
      <c r="AV444" s="13" t="s">
        <v>90</v>
      </c>
      <c r="AW444" s="13" t="s">
        <v>34</v>
      </c>
      <c r="AX444" s="13" t="s">
        <v>80</v>
      </c>
      <c r="AY444" s="153" t="s">
        <v>161</v>
      </c>
    </row>
    <row r="445" spans="2:65" s="13" customFormat="1" ht="11.25">
      <c r="B445" s="152"/>
      <c r="D445" s="146" t="s">
        <v>172</v>
      </c>
      <c r="E445" s="153" t="s">
        <v>1</v>
      </c>
      <c r="F445" s="154" t="s">
        <v>704</v>
      </c>
      <c r="H445" s="155">
        <v>62</v>
      </c>
      <c r="I445" s="156"/>
      <c r="L445" s="152"/>
      <c r="M445" s="157"/>
      <c r="T445" s="158"/>
      <c r="AT445" s="153" t="s">
        <v>172</v>
      </c>
      <c r="AU445" s="153" t="s">
        <v>170</v>
      </c>
      <c r="AV445" s="13" t="s">
        <v>90</v>
      </c>
      <c r="AW445" s="13" t="s">
        <v>34</v>
      </c>
      <c r="AX445" s="13" t="s">
        <v>80</v>
      </c>
      <c r="AY445" s="153" t="s">
        <v>161</v>
      </c>
    </row>
    <row r="446" spans="2:65" s="14" customFormat="1" ht="11.25">
      <c r="B446" s="159"/>
      <c r="D446" s="146" t="s">
        <v>172</v>
      </c>
      <c r="E446" s="160" t="s">
        <v>1</v>
      </c>
      <c r="F446" s="161" t="s">
        <v>177</v>
      </c>
      <c r="H446" s="162">
        <v>1228.5</v>
      </c>
      <c r="I446" s="163"/>
      <c r="L446" s="159"/>
      <c r="M446" s="164"/>
      <c r="T446" s="165"/>
      <c r="AT446" s="160" t="s">
        <v>172</v>
      </c>
      <c r="AU446" s="160" t="s">
        <v>170</v>
      </c>
      <c r="AV446" s="14" t="s">
        <v>169</v>
      </c>
      <c r="AW446" s="14" t="s">
        <v>34</v>
      </c>
      <c r="AX446" s="14" t="s">
        <v>88</v>
      </c>
      <c r="AY446" s="160" t="s">
        <v>161</v>
      </c>
    </row>
    <row r="447" spans="2:65" s="1" customFormat="1" ht="24.2" customHeight="1">
      <c r="B447" s="32"/>
      <c r="C447" s="132" t="s">
        <v>710</v>
      </c>
      <c r="D447" s="132" t="s">
        <v>165</v>
      </c>
      <c r="E447" s="133" t="s">
        <v>711</v>
      </c>
      <c r="F447" s="134" t="s">
        <v>712</v>
      </c>
      <c r="G447" s="135" t="s">
        <v>266</v>
      </c>
      <c r="H447" s="136">
        <v>130.5</v>
      </c>
      <c r="I447" s="137"/>
      <c r="J447" s="138">
        <f>ROUND(I447*H447,2)</f>
        <v>0</v>
      </c>
      <c r="K447" s="134" t="s">
        <v>180</v>
      </c>
      <c r="L447" s="32"/>
      <c r="M447" s="139" t="s">
        <v>1</v>
      </c>
      <c r="N447" s="140" t="s">
        <v>45</v>
      </c>
      <c r="P447" s="141">
        <f>O447*H447</f>
        <v>0</v>
      </c>
      <c r="Q447" s="141">
        <v>6.0000000000000002E-5</v>
      </c>
      <c r="R447" s="141">
        <f>Q447*H447</f>
        <v>7.8300000000000002E-3</v>
      </c>
      <c r="S447" s="141">
        <v>0</v>
      </c>
      <c r="T447" s="142">
        <f>S447*H447</f>
        <v>0</v>
      </c>
      <c r="AR447" s="143" t="s">
        <v>169</v>
      </c>
      <c r="AT447" s="143" t="s">
        <v>165</v>
      </c>
      <c r="AU447" s="143" t="s">
        <v>170</v>
      </c>
      <c r="AY447" s="17" t="s">
        <v>161</v>
      </c>
      <c r="BE447" s="144">
        <f>IF(N447="základní",J447,0)</f>
        <v>0</v>
      </c>
      <c r="BF447" s="144">
        <f>IF(N447="snížená",J447,0)</f>
        <v>0</v>
      </c>
      <c r="BG447" s="144">
        <f>IF(N447="zákl. přenesená",J447,0)</f>
        <v>0</v>
      </c>
      <c r="BH447" s="144">
        <f>IF(N447="sníž. přenesená",J447,0)</f>
        <v>0</v>
      </c>
      <c r="BI447" s="144">
        <f>IF(N447="nulová",J447,0)</f>
        <v>0</v>
      </c>
      <c r="BJ447" s="17" t="s">
        <v>88</v>
      </c>
      <c r="BK447" s="144">
        <f>ROUND(I447*H447,2)</f>
        <v>0</v>
      </c>
      <c r="BL447" s="17" t="s">
        <v>169</v>
      </c>
      <c r="BM447" s="143" t="s">
        <v>713</v>
      </c>
    </row>
    <row r="448" spans="2:65" s="12" customFormat="1" ht="11.25">
      <c r="B448" s="145"/>
      <c r="D448" s="146" t="s">
        <v>172</v>
      </c>
      <c r="E448" s="147" t="s">
        <v>1</v>
      </c>
      <c r="F448" s="148" t="s">
        <v>702</v>
      </c>
      <c r="H448" s="147" t="s">
        <v>1</v>
      </c>
      <c r="I448" s="149"/>
      <c r="L448" s="145"/>
      <c r="M448" s="150"/>
      <c r="T448" s="151"/>
      <c r="AT448" s="147" t="s">
        <v>172</v>
      </c>
      <c r="AU448" s="147" t="s">
        <v>170</v>
      </c>
      <c r="AV448" s="12" t="s">
        <v>88</v>
      </c>
      <c r="AW448" s="12" t="s">
        <v>34</v>
      </c>
      <c r="AX448" s="12" t="s">
        <v>80</v>
      </c>
      <c r="AY448" s="147" t="s">
        <v>161</v>
      </c>
    </row>
    <row r="449" spans="2:65" s="13" customFormat="1" ht="11.25">
      <c r="B449" s="152"/>
      <c r="D449" s="146" t="s">
        <v>172</v>
      </c>
      <c r="E449" s="153" t="s">
        <v>1</v>
      </c>
      <c r="F449" s="154" t="s">
        <v>714</v>
      </c>
      <c r="H449" s="155">
        <v>130.5</v>
      </c>
      <c r="I449" s="156"/>
      <c r="L449" s="152"/>
      <c r="M449" s="157"/>
      <c r="T449" s="158"/>
      <c r="AT449" s="153" t="s">
        <v>172</v>
      </c>
      <c r="AU449" s="153" t="s">
        <v>170</v>
      </c>
      <c r="AV449" s="13" t="s">
        <v>90</v>
      </c>
      <c r="AW449" s="13" t="s">
        <v>34</v>
      </c>
      <c r="AX449" s="13" t="s">
        <v>88</v>
      </c>
      <c r="AY449" s="153" t="s">
        <v>161</v>
      </c>
    </row>
    <row r="450" spans="2:65" s="1" customFormat="1" ht="24.2" customHeight="1">
      <c r="B450" s="32"/>
      <c r="C450" s="132" t="s">
        <v>715</v>
      </c>
      <c r="D450" s="132" t="s">
        <v>165</v>
      </c>
      <c r="E450" s="133" t="s">
        <v>716</v>
      </c>
      <c r="F450" s="134" t="s">
        <v>717</v>
      </c>
      <c r="G450" s="135" t="s">
        <v>266</v>
      </c>
      <c r="H450" s="136">
        <v>130.5</v>
      </c>
      <c r="I450" s="137"/>
      <c r="J450" s="138">
        <f>ROUND(I450*H450,2)</f>
        <v>0</v>
      </c>
      <c r="K450" s="134" t="s">
        <v>180</v>
      </c>
      <c r="L450" s="32"/>
      <c r="M450" s="139" t="s">
        <v>1</v>
      </c>
      <c r="N450" s="140" t="s">
        <v>45</v>
      </c>
      <c r="P450" s="141">
        <f>O450*H450</f>
        <v>0</v>
      </c>
      <c r="Q450" s="141">
        <v>1.1E-4</v>
      </c>
      <c r="R450" s="141">
        <f>Q450*H450</f>
        <v>1.4355E-2</v>
      </c>
      <c r="S450" s="141">
        <v>0</v>
      </c>
      <c r="T450" s="142">
        <f>S450*H450</f>
        <v>0</v>
      </c>
      <c r="AR450" s="143" t="s">
        <v>169</v>
      </c>
      <c r="AT450" s="143" t="s">
        <v>165</v>
      </c>
      <c r="AU450" s="143" t="s">
        <v>170</v>
      </c>
      <c r="AY450" s="17" t="s">
        <v>161</v>
      </c>
      <c r="BE450" s="144">
        <f>IF(N450="základní",J450,0)</f>
        <v>0</v>
      </c>
      <c r="BF450" s="144">
        <f>IF(N450="snížená",J450,0)</f>
        <v>0</v>
      </c>
      <c r="BG450" s="144">
        <f>IF(N450="zákl. přenesená",J450,0)</f>
        <v>0</v>
      </c>
      <c r="BH450" s="144">
        <f>IF(N450="sníž. přenesená",J450,0)</f>
        <v>0</v>
      </c>
      <c r="BI450" s="144">
        <f>IF(N450="nulová",J450,0)</f>
        <v>0</v>
      </c>
      <c r="BJ450" s="17" t="s">
        <v>88</v>
      </c>
      <c r="BK450" s="144">
        <f>ROUND(I450*H450,2)</f>
        <v>0</v>
      </c>
      <c r="BL450" s="17" t="s">
        <v>169</v>
      </c>
      <c r="BM450" s="143" t="s">
        <v>718</v>
      </c>
    </row>
    <row r="451" spans="2:65" s="12" customFormat="1" ht="11.25">
      <c r="B451" s="145"/>
      <c r="D451" s="146" t="s">
        <v>172</v>
      </c>
      <c r="E451" s="147" t="s">
        <v>1</v>
      </c>
      <c r="F451" s="148" t="s">
        <v>709</v>
      </c>
      <c r="H451" s="147" t="s">
        <v>1</v>
      </c>
      <c r="I451" s="149"/>
      <c r="L451" s="145"/>
      <c r="M451" s="150"/>
      <c r="T451" s="151"/>
      <c r="AT451" s="147" t="s">
        <v>172</v>
      </c>
      <c r="AU451" s="147" t="s">
        <v>170</v>
      </c>
      <c r="AV451" s="12" t="s">
        <v>88</v>
      </c>
      <c r="AW451" s="12" t="s">
        <v>34</v>
      </c>
      <c r="AX451" s="12" t="s">
        <v>80</v>
      </c>
      <c r="AY451" s="147" t="s">
        <v>161</v>
      </c>
    </row>
    <row r="452" spans="2:65" s="13" customFormat="1" ht="11.25">
      <c r="B452" s="152"/>
      <c r="D452" s="146" t="s">
        <v>172</v>
      </c>
      <c r="E452" s="153" t="s">
        <v>1</v>
      </c>
      <c r="F452" s="154" t="s">
        <v>714</v>
      </c>
      <c r="H452" s="155">
        <v>130.5</v>
      </c>
      <c r="I452" s="156"/>
      <c r="L452" s="152"/>
      <c r="M452" s="157"/>
      <c r="T452" s="158"/>
      <c r="AT452" s="153" t="s">
        <v>172</v>
      </c>
      <c r="AU452" s="153" t="s">
        <v>170</v>
      </c>
      <c r="AV452" s="13" t="s">
        <v>90</v>
      </c>
      <c r="AW452" s="13" t="s">
        <v>34</v>
      </c>
      <c r="AX452" s="13" t="s">
        <v>88</v>
      </c>
      <c r="AY452" s="153" t="s">
        <v>161</v>
      </c>
    </row>
    <row r="453" spans="2:65" s="1" customFormat="1" ht="24.2" customHeight="1">
      <c r="B453" s="32"/>
      <c r="C453" s="132" t="s">
        <v>719</v>
      </c>
      <c r="D453" s="132" t="s">
        <v>165</v>
      </c>
      <c r="E453" s="133" t="s">
        <v>720</v>
      </c>
      <c r="F453" s="134" t="s">
        <v>721</v>
      </c>
      <c r="G453" s="135" t="s">
        <v>266</v>
      </c>
      <c r="H453" s="136">
        <v>80</v>
      </c>
      <c r="I453" s="137"/>
      <c r="J453" s="138">
        <f>ROUND(I453*H453,2)</f>
        <v>0</v>
      </c>
      <c r="K453" s="134" t="s">
        <v>180</v>
      </c>
      <c r="L453" s="32"/>
      <c r="M453" s="139" t="s">
        <v>1</v>
      </c>
      <c r="N453" s="140" t="s">
        <v>45</v>
      </c>
      <c r="P453" s="141">
        <f>O453*H453</f>
        <v>0</v>
      </c>
      <c r="Q453" s="141">
        <v>1.6000000000000001E-4</v>
      </c>
      <c r="R453" s="141">
        <f>Q453*H453</f>
        <v>1.2800000000000001E-2</v>
      </c>
      <c r="S453" s="141">
        <v>0</v>
      </c>
      <c r="T453" s="142">
        <f>S453*H453</f>
        <v>0</v>
      </c>
      <c r="AR453" s="143" t="s">
        <v>169</v>
      </c>
      <c r="AT453" s="143" t="s">
        <v>165</v>
      </c>
      <c r="AU453" s="143" t="s">
        <v>170</v>
      </c>
      <c r="AY453" s="17" t="s">
        <v>161</v>
      </c>
      <c r="BE453" s="144">
        <f>IF(N453="základní",J453,0)</f>
        <v>0</v>
      </c>
      <c r="BF453" s="144">
        <f>IF(N453="snížená",J453,0)</f>
        <v>0</v>
      </c>
      <c r="BG453" s="144">
        <f>IF(N453="zákl. přenesená",J453,0)</f>
        <v>0</v>
      </c>
      <c r="BH453" s="144">
        <f>IF(N453="sníž. přenesená",J453,0)</f>
        <v>0</v>
      </c>
      <c r="BI453" s="144">
        <f>IF(N453="nulová",J453,0)</f>
        <v>0</v>
      </c>
      <c r="BJ453" s="17" t="s">
        <v>88</v>
      </c>
      <c r="BK453" s="144">
        <f>ROUND(I453*H453,2)</f>
        <v>0</v>
      </c>
      <c r="BL453" s="17" t="s">
        <v>169</v>
      </c>
      <c r="BM453" s="143" t="s">
        <v>722</v>
      </c>
    </row>
    <row r="454" spans="2:65" s="12" customFormat="1" ht="11.25">
      <c r="B454" s="145"/>
      <c r="D454" s="146" t="s">
        <v>172</v>
      </c>
      <c r="E454" s="147" t="s">
        <v>1</v>
      </c>
      <c r="F454" s="148" t="s">
        <v>702</v>
      </c>
      <c r="H454" s="147" t="s">
        <v>1</v>
      </c>
      <c r="I454" s="149"/>
      <c r="L454" s="145"/>
      <c r="M454" s="150"/>
      <c r="T454" s="151"/>
      <c r="AT454" s="147" t="s">
        <v>172</v>
      </c>
      <c r="AU454" s="147" t="s">
        <v>170</v>
      </c>
      <c r="AV454" s="12" t="s">
        <v>88</v>
      </c>
      <c r="AW454" s="12" t="s">
        <v>34</v>
      </c>
      <c r="AX454" s="12" t="s">
        <v>80</v>
      </c>
      <c r="AY454" s="147" t="s">
        <v>161</v>
      </c>
    </row>
    <row r="455" spans="2:65" s="13" customFormat="1" ht="11.25">
      <c r="B455" s="152"/>
      <c r="D455" s="146" t="s">
        <v>172</v>
      </c>
      <c r="E455" s="153" t="s">
        <v>1</v>
      </c>
      <c r="F455" s="154" t="s">
        <v>723</v>
      </c>
      <c r="H455" s="155">
        <v>80</v>
      </c>
      <c r="I455" s="156"/>
      <c r="L455" s="152"/>
      <c r="M455" s="157"/>
      <c r="T455" s="158"/>
      <c r="AT455" s="153" t="s">
        <v>172</v>
      </c>
      <c r="AU455" s="153" t="s">
        <v>170</v>
      </c>
      <c r="AV455" s="13" t="s">
        <v>90</v>
      </c>
      <c r="AW455" s="13" t="s">
        <v>34</v>
      </c>
      <c r="AX455" s="13" t="s">
        <v>88</v>
      </c>
      <c r="AY455" s="153" t="s">
        <v>161</v>
      </c>
    </row>
    <row r="456" spans="2:65" s="1" customFormat="1" ht="24.2" customHeight="1">
      <c r="B456" s="32"/>
      <c r="C456" s="132" t="s">
        <v>724</v>
      </c>
      <c r="D456" s="132" t="s">
        <v>165</v>
      </c>
      <c r="E456" s="133" t="s">
        <v>725</v>
      </c>
      <c r="F456" s="134" t="s">
        <v>726</v>
      </c>
      <c r="G456" s="135" t="s">
        <v>266</v>
      </c>
      <c r="H456" s="136">
        <v>80</v>
      </c>
      <c r="I456" s="137"/>
      <c r="J456" s="138">
        <f>ROUND(I456*H456,2)</f>
        <v>0</v>
      </c>
      <c r="K456" s="134" t="s">
        <v>180</v>
      </c>
      <c r="L456" s="32"/>
      <c r="M456" s="139" t="s">
        <v>1</v>
      </c>
      <c r="N456" s="140" t="s">
        <v>45</v>
      </c>
      <c r="P456" s="141">
        <f>O456*H456</f>
        <v>0</v>
      </c>
      <c r="Q456" s="141">
        <v>3.8000000000000002E-4</v>
      </c>
      <c r="R456" s="141">
        <f>Q456*H456</f>
        <v>3.0400000000000003E-2</v>
      </c>
      <c r="S456" s="141">
        <v>0</v>
      </c>
      <c r="T456" s="142">
        <f>S456*H456</f>
        <v>0</v>
      </c>
      <c r="AR456" s="143" t="s">
        <v>169</v>
      </c>
      <c r="AT456" s="143" t="s">
        <v>165</v>
      </c>
      <c r="AU456" s="143" t="s">
        <v>170</v>
      </c>
      <c r="AY456" s="17" t="s">
        <v>161</v>
      </c>
      <c r="BE456" s="144">
        <f>IF(N456="základní",J456,0)</f>
        <v>0</v>
      </c>
      <c r="BF456" s="144">
        <f>IF(N456="snížená",J456,0)</f>
        <v>0</v>
      </c>
      <c r="BG456" s="144">
        <f>IF(N456="zákl. přenesená",J456,0)</f>
        <v>0</v>
      </c>
      <c r="BH456" s="144">
        <f>IF(N456="sníž. přenesená",J456,0)</f>
        <v>0</v>
      </c>
      <c r="BI456" s="144">
        <f>IF(N456="nulová",J456,0)</f>
        <v>0</v>
      </c>
      <c r="BJ456" s="17" t="s">
        <v>88</v>
      </c>
      <c r="BK456" s="144">
        <f>ROUND(I456*H456,2)</f>
        <v>0</v>
      </c>
      <c r="BL456" s="17" t="s">
        <v>169</v>
      </c>
      <c r="BM456" s="143" t="s">
        <v>727</v>
      </c>
    </row>
    <row r="457" spans="2:65" s="12" customFormat="1" ht="11.25">
      <c r="B457" s="145"/>
      <c r="D457" s="146" t="s">
        <v>172</v>
      </c>
      <c r="E457" s="147" t="s">
        <v>1</v>
      </c>
      <c r="F457" s="148" t="s">
        <v>709</v>
      </c>
      <c r="H457" s="147" t="s">
        <v>1</v>
      </c>
      <c r="I457" s="149"/>
      <c r="L457" s="145"/>
      <c r="M457" s="150"/>
      <c r="T457" s="151"/>
      <c r="AT457" s="147" t="s">
        <v>172</v>
      </c>
      <c r="AU457" s="147" t="s">
        <v>170</v>
      </c>
      <c r="AV457" s="12" t="s">
        <v>88</v>
      </c>
      <c r="AW457" s="12" t="s">
        <v>34</v>
      </c>
      <c r="AX457" s="12" t="s">
        <v>80</v>
      </c>
      <c r="AY457" s="147" t="s">
        <v>161</v>
      </c>
    </row>
    <row r="458" spans="2:65" s="13" customFormat="1" ht="11.25">
      <c r="B458" s="152"/>
      <c r="D458" s="146" t="s">
        <v>172</v>
      </c>
      <c r="E458" s="153" t="s">
        <v>1</v>
      </c>
      <c r="F458" s="154" t="s">
        <v>723</v>
      </c>
      <c r="H458" s="155">
        <v>80</v>
      </c>
      <c r="I458" s="156"/>
      <c r="L458" s="152"/>
      <c r="M458" s="157"/>
      <c r="T458" s="158"/>
      <c r="AT458" s="153" t="s">
        <v>172</v>
      </c>
      <c r="AU458" s="153" t="s">
        <v>170</v>
      </c>
      <c r="AV458" s="13" t="s">
        <v>90</v>
      </c>
      <c r="AW458" s="13" t="s">
        <v>34</v>
      </c>
      <c r="AX458" s="13" t="s">
        <v>88</v>
      </c>
      <c r="AY458" s="153" t="s">
        <v>161</v>
      </c>
    </row>
    <row r="459" spans="2:65" s="1" customFormat="1" ht="24.2" customHeight="1">
      <c r="B459" s="32"/>
      <c r="C459" s="132" t="s">
        <v>728</v>
      </c>
      <c r="D459" s="132" t="s">
        <v>165</v>
      </c>
      <c r="E459" s="133" t="s">
        <v>729</v>
      </c>
      <c r="F459" s="134" t="s">
        <v>730</v>
      </c>
      <c r="G459" s="135" t="s">
        <v>266</v>
      </c>
      <c r="H459" s="136">
        <v>13</v>
      </c>
      <c r="I459" s="137"/>
      <c r="J459" s="138">
        <f>ROUND(I459*H459,2)</f>
        <v>0</v>
      </c>
      <c r="K459" s="134" t="s">
        <v>180</v>
      </c>
      <c r="L459" s="32"/>
      <c r="M459" s="139" t="s">
        <v>1</v>
      </c>
      <c r="N459" s="140" t="s">
        <v>45</v>
      </c>
      <c r="P459" s="141">
        <f>O459*H459</f>
        <v>0</v>
      </c>
      <c r="Q459" s="141">
        <v>1.3999999999999999E-4</v>
      </c>
      <c r="R459" s="141">
        <f>Q459*H459</f>
        <v>1.8199999999999998E-3</v>
      </c>
      <c r="S459" s="141">
        <v>0</v>
      </c>
      <c r="T459" s="142">
        <f>S459*H459</f>
        <v>0</v>
      </c>
      <c r="AR459" s="143" t="s">
        <v>169</v>
      </c>
      <c r="AT459" s="143" t="s">
        <v>165</v>
      </c>
      <c r="AU459" s="143" t="s">
        <v>170</v>
      </c>
      <c r="AY459" s="17" t="s">
        <v>161</v>
      </c>
      <c r="BE459" s="144">
        <f>IF(N459="základní",J459,0)</f>
        <v>0</v>
      </c>
      <c r="BF459" s="144">
        <f>IF(N459="snížená",J459,0)</f>
        <v>0</v>
      </c>
      <c r="BG459" s="144">
        <f>IF(N459="zákl. přenesená",J459,0)</f>
        <v>0</v>
      </c>
      <c r="BH459" s="144">
        <f>IF(N459="sníž. přenesená",J459,0)</f>
        <v>0</v>
      </c>
      <c r="BI459" s="144">
        <f>IF(N459="nulová",J459,0)</f>
        <v>0</v>
      </c>
      <c r="BJ459" s="17" t="s">
        <v>88</v>
      </c>
      <c r="BK459" s="144">
        <f>ROUND(I459*H459,2)</f>
        <v>0</v>
      </c>
      <c r="BL459" s="17" t="s">
        <v>169</v>
      </c>
      <c r="BM459" s="143" t="s">
        <v>731</v>
      </c>
    </row>
    <row r="460" spans="2:65" s="13" customFormat="1" ht="11.25">
      <c r="B460" s="152"/>
      <c r="D460" s="146" t="s">
        <v>172</v>
      </c>
      <c r="E460" s="153" t="s">
        <v>1</v>
      </c>
      <c r="F460" s="154" t="s">
        <v>732</v>
      </c>
      <c r="H460" s="155">
        <v>13</v>
      </c>
      <c r="I460" s="156"/>
      <c r="L460" s="152"/>
      <c r="M460" s="157"/>
      <c r="T460" s="158"/>
      <c r="AT460" s="153" t="s">
        <v>172</v>
      </c>
      <c r="AU460" s="153" t="s">
        <v>170</v>
      </c>
      <c r="AV460" s="13" t="s">
        <v>90</v>
      </c>
      <c r="AW460" s="13" t="s">
        <v>34</v>
      </c>
      <c r="AX460" s="13" t="s">
        <v>88</v>
      </c>
      <c r="AY460" s="153" t="s">
        <v>161</v>
      </c>
    </row>
    <row r="461" spans="2:65" s="1" customFormat="1" ht="16.5" customHeight="1">
      <c r="B461" s="32"/>
      <c r="C461" s="132" t="s">
        <v>733</v>
      </c>
      <c r="D461" s="132" t="s">
        <v>165</v>
      </c>
      <c r="E461" s="133" t="s">
        <v>734</v>
      </c>
      <c r="F461" s="134" t="s">
        <v>735</v>
      </c>
      <c r="G461" s="135" t="s">
        <v>190</v>
      </c>
      <c r="H461" s="136">
        <v>59.7</v>
      </c>
      <c r="I461" s="137"/>
      <c r="J461" s="138">
        <f>ROUND(I461*H461,2)</f>
        <v>0</v>
      </c>
      <c r="K461" s="134" t="s">
        <v>180</v>
      </c>
      <c r="L461" s="32"/>
      <c r="M461" s="139" t="s">
        <v>1</v>
      </c>
      <c r="N461" s="140" t="s">
        <v>45</v>
      </c>
      <c r="P461" s="141">
        <f>O461*H461</f>
        <v>0</v>
      </c>
      <c r="Q461" s="141">
        <v>1.0000000000000001E-5</v>
      </c>
      <c r="R461" s="141">
        <f>Q461*H461</f>
        <v>5.9700000000000009E-4</v>
      </c>
      <c r="S461" s="141">
        <v>0</v>
      </c>
      <c r="T461" s="142">
        <f>S461*H461</f>
        <v>0</v>
      </c>
      <c r="AR461" s="143" t="s">
        <v>169</v>
      </c>
      <c r="AT461" s="143" t="s">
        <v>165</v>
      </c>
      <c r="AU461" s="143" t="s">
        <v>170</v>
      </c>
      <c r="AY461" s="17" t="s">
        <v>161</v>
      </c>
      <c r="BE461" s="144">
        <f>IF(N461="základní",J461,0)</f>
        <v>0</v>
      </c>
      <c r="BF461" s="144">
        <f>IF(N461="snížená",J461,0)</f>
        <v>0</v>
      </c>
      <c r="BG461" s="144">
        <f>IF(N461="zákl. přenesená",J461,0)</f>
        <v>0</v>
      </c>
      <c r="BH461" s="144">
        <f>IF(N461="sníž. přenesená",J461,0)</f>
        <v>0</v>
      </c>
      <c r="BI461" s="144">
        <f>IF(N461="nulová",J461,0)</f>
        <v>0</v>
      </c>
      <c r="BJ461" s="17" t="s">
        <v>88</v>
      </c>
      <c r="BK461" s="144">
        <f>ROUND(I461*H461,2)</f>
        <v>0</v>
      </c>
      <c r="BL461" s="17" t="s">
        <v>169</v>
      </c>
      <c r="BM461" s="143" t="s">
        <v>736</v>
      </c>
    </row>
    <row r="462" spans="2:65" s="13" customFormat="1" ht="11.25">
      <c r="B462" s="152"/>
      <c r="D462" s="146" t="s">
        <v>172</v>
      </c>
      <c r="E462" s="153" t="s">
        <v>1</v>
      </c>
      <c r="F462" s="154" t="s">
        <v>737</v>
      </c>
      <c r="H462" s="155">
        <v>59.7</v>
      </c>
      <c r="I462" s="156"/>
      <c r="L462" s="152"/>
      <c r="M462" s="157"/>
      <c r="T462" s="158"/>
      <c r="AT462" s="153" t="s">
        <v>172</v>
      </c>
      <c r="AU462" s="153" t="s">
        <v>170</v>
      </c>
      <c r="AV462" s="13" t="s">
        <v>90</v>
      </c>
      <c r="AW462" s="13" t="s">
        <v>34</v>
      </c>
      <c r="AX462" s="13" t="s">
        <v>88</v>
      </c>
      <c r="AY462" s="153" t="s">
        <v>161</v>
      </c>
    </row>
    <row r="463" spans="2:65" s="1" customFormat="1" ht="24.2" customHeight="1">
      <c r="B463" s="32"/>
      <c r="C463" s="132" t="s">
        <v>738</v>
      </c>
      <c r="D463" s="132" t="s">
        <v>165</v>
      </c>
      <c r="E463" s="133" t="s">
        <v>739</v>
      </c>
      <c r="F463" s="134" t="s">
        <v>740</v>
      </c>
      <c r="G463" s="135" t="s">
        <v>190</v>
      </c>
      <c r="H463" s="136">
        <v>59.7</v>
      </c>
      <c r="I463" s="137"/>
      <c r="J463" s="138">
        <f>ROUND(I463*H463,2)</f>
        <v>0</v>
      </c>
      <c r="K463" s="134" t="s">
        <v>180</v>
      </c>
      <c r="L463" s="32"/>
      <c r="M463" s="139" t="s">
        <v>1</v>
      </c>
      <c r="N463" s="140" t="s">
        <v>45</v>
      </c>
      <c r="P463" s="141">
        <f>O463*H463</f>
        <v>0</v>
      </c>
      <c r="Q463" s="141">
        <v>1.4499999999999999E-3</v>
      </c>
      <c r="R463" s="141">
        <f>Q463*H463</f>
        <v>8.6565000000000003E-2</v>
      </c>
      <c r="S463" s="141">
        <v>0</v>
      </c>
      <c r="T463" s="142">
        <f>S463*H463</f>
        <v>0</v>
      </c>
      <c r="AR463" s="143" t="s">
        <v>169</v>
      </c>
      <c r="AT463" s="143" t="s">
        <v>165</v>
      </c>
      <c r="AU463" s="143" t="s">
        <v>170</v>
      </c>
      <c r="AY463" s="17" t="s">
        <v>161</v>
      </c>
      <c r="BE463" s="144">
        <f>IF(N463="základní",J463,0)</f>
        <v>0</v>
      </c>
      <c r="BF463" s="144">
        <f>IF(N463="snížená",J463,0)</f>
        <v>0</v>
      </c>
      <c r="BG463" s="144">
        <f>IF(N463="zákl. přenesená",J463,0)</f>
        <v>0</v>
      </c>
      <c r="BH463" s="144">
        <f>IF(N463="sníž. přenesená",J463,0)</f>
        <v>0</v>
      </c>
      <c r="BI463" s="144">
        <f>IF(N463="nulová",J463,0)</f>
        <v>0</v>
      </c>
      <c r="BJ463" s="17" t="s">
        <v>88</v>
      </c>
      <c r="BK463" s="144">
        <f>ROUND(I463*H463,2)</f>
        <v>0</v>
      </c>
      <c r="BL463" s="17" t="s">
        <v>169</v>
      </c>
      <c r="BM463" s="143" t="s">
        <v>741</v>
      </c>
    </row>
    <row r="464" spans="2:65" s="13" customFormat="1" ht="22.5">
      <c r="B464" s="152"/>
      <c r="D464" s="146" t="s">
        <v>172</v>
      </c>
      <c r="E464" s="153" t="s">
        <v>1</v>
      </c>
      <c r="F464" s="154" t="s">
        <v>742</v>
      </c>
      <c r="H464" s="155">
        <v>35.700000000000003</v>
      </c>
      <c r="I464" s="156"/>
      <c r="L464" s="152"/>
      <c r="M464" s="157"/>
      <c r="T464" s="158"/>
      <c r="AT464" s="153" t="s">
        <v>172</v>
      </c>
      <c r="AU464" s="153" t="s">
        <v>170</v>
      </c>
      <c r="AV464" s="13" t="s">
        <v>90</v>
      </c>
      <c r="AW464" s="13" t="s">
        <v>34</v>
      </c>
      <c r="AX464" s="13" t="s">
        <v>80</v>
      </c>
      <c r="AY464" s="153" t="s">
        <v>161</v>
      </c>
    </row>
    <row r="465" spans="2:65" s="13" customFormat="1" ht="11.25">
      <c r="B465" s="152"/>
      <c r="D465" s="146" t="s">
        <v>172</v>
      </c>
      <c r="E465" s="153" t="s">
        <v>1</v>
      </c>
      <c r="F465" s="154" t="s">
        <v>743</v>
      </c>
      <c r="H465" s="155">
        <v>9</v>
      </c>
      <c r="I465" s="156"/>
      <c r="L465" s="152"/>
      <c r="M465" s="157"/>
      <c r="T465" s="158"/>
      <c r="AT465" s="153" t="s">
        <v>172</v>
      </c>
      <c r="AU465" s="153" t="s">
        <v>170</v>
      </c>
      <c r="AV465" s="13" t="s">
        <v>90</v>
      </c>
      <c r="AW465" s="13" t="s">
        <v>34</v>
      </c>
      <c r="AX465" s="13" t="s">
        <v>80</v>
      </c>
      <c r="AY465" s="153" t="s">
        <v>161</v>
      </c>
    </row>
    <row r="466" spans="2:65" s="13" customFormat="1" ht="11.25">
      <c r="B466" s="152"/>
      <c r="D466" s="146" t="s">
        <v>172</v>
      </c>
      <c r="E466" s="153" t="s">
        <v>1</v>
      </c>
      <c r="F466" s="154" t="s">
        <v>744</v>
      </c>
      <c r="H466" s="155">
        <v>15</v>
      </c>
      <c r="I466" s="156"/>
      <c r="L466" s="152"/>
      <c r="M466" s="157"/>
      <c r="T466" s="158"/>
      <c r="AT466" s="153" t="s">
        <v>172</v>
      </c>
      <c r="AU466" s="153" t="s">
        <v>170</v>
      </c>
      <c r="AV466" s="13" t="s">
        <v>90</v>
      </c>
      <c r="AW466" s="13" t="s">
        <v>34</v>
      </c>
      <c r="AX466" s="13" t="s">
        <v>80</v>
      </c>
      <c r="AY466" s="153" t="s">
        <v>161</v>
      </c>
    </row>
    <row r="467" spans="2:65" s="14" customFormat="1" ht="11.25">
      <c r="B467" s="159"/>
      <c r="D467" s="146" t="s">
        <v>172</v>
      </c>
      <c r="E467" s="160" t="s">
        <v>1</v>
      </c>
      <c r="F467" s="161" t="s">
        <v>177</v>
      </c>
      <c r="H467" s="162">
        <v>59.7</v>
      </c>
      <c r="I467" s="163"/>
      <c r="L467" s="159"/>
      <c r="M467" s="164"/>
      <c r="T467" s="165"/>
      <c r="AT467" s="160" t="s">
        <v>172</v>
      </c>
      <c r="AU467" s="160" t="s">
        <v>170</v>
      </c>
      <c r="AV467" s="14" t="s">
        <v>169</v>
      </c>
      <c r="AW467" s="14" t="s">
        <v>34</v>
      </c>
      <c r="AX467" s="14" t="s">
        <v>88</v>
      </c>
      <c r="AY467" s="160" t="s">
        <v>161</v>
      </c>
    </row>
    <row r="468" spans="2:65" s="1" customFormat="1" ht="24.2" customHeight="1">
      <c r="B468" s="32"/>
      <c r="C468" s="132" t="s">
        <v>745</v>
      </c>
      <c r="D468" s="132" t="s">
        <v>165</v>
      </c>
      <c r="E468" s="133" t="s">
        <v>746</v>
      </c>
      <c r="F468" s="134" t="s">
        <v>747</v>
      </c>
      <c r="G468" s="135" t="s">
        <v>190</v>
      </c>
      <c r="H468" s="136">
        <v>59.7</v>
      </c>
      <c r="I468" s="137"/>
      <c r="J468" s="138">
        <f>ROUND(I468*H468,2)</f>
        <v>0</v>
      </c>
      <c r="K468" s="134" t="s">
        <v>180</v>
      </c>
      <c r="L468" s="32"/>
      <c r="M468" s="139" t="s">
        <v>1</v>
      </c>
      <c r="N468" s="140" t="s">
        <v>45</v>
      </c>
      <c r="P468" s="141">
        <f>O468*H468</f>
        <v>0</v>
      </c>
      <c r="Q468" s="141">
        <v>2.5999999999999999E-3</v>
      </c>
      <c r="R468" s="141">
        <f>Q468*H468</f>
        <v>0.15522</v>
      </c>
      <c r="S468" s="141">
        <v>0</v>
      </c>
      <c r="T468" s="142">
        <f>S468*H468</f>
        <v>0</v>
      </c>
      <c r="AR468" s="143" t="s">
        <v>169</v>
      </c>
      <c r="AT468" s="143" t="s">
        <v>165</v>
      </c>
      <c r="AU468" s="143" t="s">
        <v>170</v>
      </c>
      <c r="AY468" s="17" t="s">
        <v>161</v>
      </c>
      <c r="BE468" s="144">
        <f>IF(N468="základní",J468,0)</f>
        <v>0</v>
      </c>
      <c r="BF468" s="144">
        <f>IF(N468="snížená",J468,0)</f>
        <v>0</v>
      </c>
      <c r="BG468" s="144">
        <f>IF(N468="zákl. přenesená",J468,0)</f>
        <v>0</v>
      </c>
      <c r="BH468" s="144">
        <f>IF(N468="sníž. přenesená",J468,0)</f>
        <v>0</v>
      </c>
      <c r="BI468" s="144">
        <f>IF(N468="nulová",J468,0)</f>
        <v>0</v>
      </c>
      <c r="BJ468" s="17" t="s">
        <v>88</v>
      </c>
      <c r="BK468" s="144">
        <f>ROUND(I468*H468,2)</f>
        <v>0</v>
      </c>
      <c r="BL468" s="17" t="s">
        <v>169</v>
      </c>
      <c r="BM468" s="143" t="s">
        <v>748</v>
      </c>
    </row>
    <row r="469" spans="2:65" s="12" customFormat="1" ht="11.25">
      <c r="B469" s="145"/>
      <c r="D469" s="146" t="s">
        <v>172</v>
      </c>
      <c r="E469" s="147" t="s">
        <v>1</v>
      </c>
      <c r="F469" s="148" t="s">
        <v>709</v>
      </c>
      <c r="H469" s="147" t="s">
        <v>1</v>
      </c>
      <c r="I469" s="149"/>
      <c r="L469" s="145"/>
      <c r="M469" s="150"/>
      <c r="T469" s="151"/>
      <c r="AT469" s="147" t="s">
        <v>172</v>
      </c>
      <c r="AU469" s="147" t="s">
        <v>170</v>
      </c>
      <c r="AV469" s="12" t="s">
        <v>88</v>
      </c>
      <c r="AW469" s="12" t="s">
        <v>34</v>
      </c>
      <c r="AX469" s="12" t="s">
        <v>80</v>
      </c>
      <c r="AY469" s="147" t="s">
        <v>161</v>
      </c>
    </row>
    <row r="470" spans="2:65" s="13" customFormat="1" ht="22.5">
      <c r="B470" s="152"/>
      <c r="D470" s="146" t="s">
        <v>172</v>
      </c>
      <c r="E470" s="153" t="s">
        <v>1</v>
      </c>
      <c r="F470" s="154" t="s">
        <v>742</v>
      </c>
      <c r="H470" s="155">
        <v>35.700000000000003</v>
      </c>
      <c r="I470" s="156"/>
      <c r="L470" s="152"/>
      <c r="M470" s="157"/>
      <c r="T470" s="158"/>
      <c r="AT470" s="153" t="s">
        <v>172</v>
      </c>
      <c r="AU470" s="153" t="s">
        <v>170</v>
      </c>
      <c r="AV470" s="13" t="s">
        <v>90</v>
      </c>
      <c r="AW470" s="13" t="s">
        <v>34</v>
      </c>
      <c r="AX470" s="13" t="s">
        <v>80</v>
      </c>
      <c r="AY470" s="153" t="s">
        <v>161</v>
      </c>
    </row>
    <row r="471" spans="2:65" s="13" customFormat="1" ht="11.25">
      <c r="B471" s="152"/>
      <c r="D471" s="146" t="s">
        <v>172</v>
      </c>
      <c r="E471" s="153" t="s">
        <v>1</v>
      </c>
      <c r="F471" s="154" t="s">
        <v>743</v>
      </c>
      <c r="H471" s="155">
        <v>9</v>
      </c>
      <c r="I471" s="156"/>
      <c r="L471" s="152"/>
      <c r="M471" s="157"/>
      <c r="T471" s="158"/>
      <c r="AT471" s="153" t="s">
        <v>172</v>
      </c>
      <c r="AU471" s="153" t="s">
        <v>170</v>
      </c>
      <c r="AV471" s="13" t="s">
        <v>90</v>
      </c>
      <c r="AW471" s="13" t="s">
        <v>34</v>
      </c>
      <c r="AX471" s="13" t="s">
        <v>80</v>
      </c>
      <c r="AY471" s="153" t="s">
        <v>161</v>
      </c>
    </row>
    <row r="472" spans="2:65" s="13" customFormat="1" ht="11.25">
      <c r="B472" s="152"/>
      <c r="D472" s="146" t="s">
        <v>172</v>
      </c>
      <c r="E472" s="153" t="s">
        <v>1</v>
      </c>
      <c r="F472" s="154" t="s">
        <v>744</v>
      </c>
      <c r="H472" s="155">
        <v>15</v>
      </c>
      <c r="I472" s="156"/>
      <c r="L472" s="152"/>
      <c r="M472" s="157"/>
      <c r="T472" s="158"/>
      <c r="AT472" s="153" t="s">
        <v>172</v>
      </c>
      <c r="AU472" s="153" t="s">
        <v>170</v>
      </c>
      <c r="AV472" s="13" t="s">
        <v>90</v>
      </c>
      <c r="AW472" s="13" t="s">
        <v>34</v>
      </c>
      <c r="AX472" s="13" t="s">
        <v>80</v>
      </c>
      <c r="AY472" s="153" t="s">
        <v>161</v>
      </c>
    </row>
    <row r="473" spans="2:65" s="14" customFormat="1" ht="11.25">
      <c r="B473" s="159"/>
      <c r="D473" s="146" t="s">
        <v>172</v>
      </c>
      <c r="E473" s="160" t="s">
        <v>1</v>
      </c>
      <c r="F473" s="161" t="s">
        <v>177</v>
      </c>
      <c r="H473" s="162">
        <v>59.7</v>
      </c>
      <c r="I473" s="163"/>
      <c r="L473" s="159"/>
      <c r="M473" s="164"/>
      <c r="T473" s="165"/>
      <c r="AT473" s="160" t="s">
        <v>172</v>
      </c>
      <c r="AU473" s="160" t="s">
        <v>170</v>
      </c>
      <c r="AV473" s="14" t="s">
        <v>169</v>
      </c>
      <c r="AW473" s="14" t="s">
        <v>34</v>
      </c>
      <c r="AX473" s="14" t="s">
        <v>88</v>
      </c>
      <c r="AY473" s="160" t="s">
        <v>161</v>
      </c>
    </row>
    <row r="474" spans="2:65" s="11" customFormat="1" ht="20.85" customHeight="1">
      <c r="B474" s="120"/>
      <c r="D474" s="121" t="s">
        <v>79</v>
      </c>
      <c r="E474" s="130" t="s">
        <v>749</v>
      </c>
      <c r="F474" s="130" t="s">
        <v>750</v>
      </c>
      <c r="I474" s="123"/>
      <c r="J474" s="131">
        <f>BK474</f>
        <v>0</v>
      </c>
      <c r="L474" s="120"/>
      <c r="M474" s="125"/>
      <c r="P474" s="126">
        <f>SUM(P475:P517)</f>
        <v>0</v>
      </c>
      <c r="R474" s="126">
        <f>SUM(R475:R517)</f>
        <v>3.8162599999999998</v>
      </c>
      <c r="T474" s="127">
        <f>SUM(T475:T517)</f>
        <v>0</v>
      </c>
      <c r="AR474" s="121" t="s">
        <v>88</v>
      </c>
      <c r="AT474" s="128" t="s">
        <v>79</v>
      </c>
      <c r="AU474" s="128" t="s">
        <v>90</v>
      </c>
      <c r="AY474" s="121" t="s">
        <v>161</v>
      </c>
      <c r="BK474" s="129">
        <f>SUM(BK475:BK517)</f>
        <v>0</v>
      </c>
    </row>
    <row r="475" spans="2:65" s="1" customFormat="1" ht="24.2" customHeight="1">
      <c r="B475" s="32"/>
      <c r="C475" s="132" t="s">
        <v>751</v>
      </c>
      <c r="D475" s="132" t="s">
        <v>165</v>
      </c>
      <c r="E475" s="133" t="s">
        <v>752</v>
      </c>
      <c r="F475" s="134" t="s">
        <v>753</v>
      </c>
      <c r="G475" s="135" t="s">
        <v>407</v>
      </c>
      <c r="H475" s="136">
        <v>30</v>
      </c>
      <c r="I475" s="137"/>
      <c r="J475" s="138">
        <f>ROUND(I475*H475,2)</f>
        <v>0</v>
      </c>
      <c r="K475" s="134" t="s">
        <v>180</v>
      </c>
      <c r="L475" s="32"/>
      <c r="M475" s="139" t="s">
        <v>1</v>
      </c>
      <c r="N475" s="140" t="s">
        <v>45</v>
      </c>
      <c r="P475" s="141">
        <f>O475*H475</f>
        <v>0</v>
      </c>
      <c r="Q475" s="141">
        <v>0.10940999999999999</v>
      </c>
      <c r="R475" s="141">
        <f>Q475*H475</f>
        <v>3.2822999999999998</v>
      </c>
      <c r="S475" s="141">
        <v>0</v>
      </c>
      <c r="T475" s="142">
        <f>S475*H475</f>
        <v>0</v>
      </c>
      <c r="AR475" s="143" t="s">
        <v>169</v>
      </c>
      <c r="AT475" s="143" t="s">
        <v>165</v>
      </c>
      <c r="AU475" s="143" t="s">
        <v>170</v>
      </c>
      <c r="AY475" s="17" t="s">
        <v>161</v>
      </c>
      <c r="BE475" s="144">
        <f>IF(N475="základní",J475,0)</f>
        <v>0</v>
      </c>
      <c r="BF475" s="144">
        <f>IF(N475="snížená",J475,0)</f>
        <v>0</v>
      </c>
      <c r="BG475" s="144">
        <f>IF(N475="zákl. přenesená",J475,0)</f>
        <v>0</v>
      </c>
      <c r="BH475" s="144">
        <f>IF(N475="sníž. přenesená",J475,0)</f>
        <v>0</v>
      </c>
      <c r="BI475" s="144">
        <f>IF(N475="nulová",J475,0)</f>
        <v>0</v>
      </c>
      <c r="BJ475" s="17" t="s">
        <v>88</v>
      </c>
      <c r="BK475" s="144">
        <f>ROUND(I475*H475,2)</f>
        <v>0</v>
      </c>
      <c r="BL475" s="17" t="s">
        <v>169</v>
      </c>
      <c r="BM475" s="143" t="s">
        <v>754</v>
      </c>
    </row>
    <row r="476" spans="2:65" s="13" customFormat="1" ht="11.25">
      <c r="B476" s="152"/>
      <c r="D476" s="146" t="s">
        <v>172</v>
      </c>
      <c r="E476" s="153" t="s">
        <v>1</v>
      </c>
      <c r="F476" s="154" t="s">
        <v>755</v>
      </c>
      <c r="H476" s="155">
        <v>20</v>
      </c>
      <c r="I476" s="156"/>
      <c r="L476" s="152"/>
      <c r="M476" s="157"/>
      <c r="T476" s="158"/>
      <c r="AT476" s="153" t="s">
        <v>172</v>
      </c>
      <c r="AU476" s="153" t="s">
        <v>170</v>
      </c>
      <c r="AV476" s="13" t="s">
        <v>90</v>
      </c>
      <c r="AW476" s="13" t="s">
        <v>34</v>
      </c>
      <c r="AX476" s="13" t="s">
        <v>80</v>
      </c>
      <c r="AY476" s="153" t="s">
        <v>161</v>
      </c>
    </row>
    <row r="477" spans="2:65" s="13" customFormat="1" ht="11.25">
      <c r="B477" s="152"/>
      <c r="D477" s="146" t="s">
        <v>172</v>
      </c>
      <c r="E477" s="153" t="s">
        <v>1</v>
      </c>
      <c r="F477" s="154" t="s">
        <v>756</v>
      </c>
      <c r="H477" s="155">
        <v>5</v>
      </c>
      <c r="I477" s="156"/>
      <c r="L477" s="152"/>
      <c r="M477" s="157"/>
      <c r="T477" s="158"/>
      <c r="AT477" s="153" t="s">
        <v>172</v>
      </c>
      <c r="AU477" s="153" t="s">
        <v>170</v>
      </c>
      <c r="AV477" s="13" t="s">
        <v>90</v>
      </c>
      <c r="AW477" s="13" t="s">
        <v>34</v>
      </c>
      <c r="AX477" s="13" t="s">
        <v>80</v>
      </c>
      <c r="AY477" s="153" t="s">
        <v>161</v>
      </c>
    </row>
    <row r="478" spans="2:65" s="13" customFormat="1" ht="11.25">
      <c r="B478" s="152"/>
      <c r="D478" s="146" t="s">
        <v>172</v>
      </c>
      <c r="E478" s="153" t="s">
        <v>1</v>
      </c>
      <c r="F478" s="154" t="s">
        <v>757</v>
      </c>
      <c r="H478" s="155">
        <v>4</v>
      </c>
      <c r="I478" s="156"/>
      <c r="L478" s="152"/>
      <c r="M478" s="157"/>
      <c r="T478" s="158"/>
      <c r="AT478" s="153" t="s">
        <v>172</v>
      </c>
      <c r="AU478" s="153" t="s">
        <v>170</v>
      </c>
      <c r="AV478" s="13" t="s">
        <v>90</v>
      </c>
      <c r="AW478" s="13" t="s">
        <v>34</v>
      </c>
      <c r="AX478" s="13" t="s">
        <v>80</v>
      </c>
      <c r="AY478" s="153" t="s">
        <v>161</v>
      </c>
    </row>
    <row r="479" spans="2:65" s="13" customFormat="1" ht="11.25">
      <c r="B479" s="152"/>
      <c r="D479" s="146" t="s">
        <v>172</v>
      </c>
      <c r="E479" s="153" t="s">
        <v>1</v>
      </c>
      <c r="F479" s="154" t="s">
        <v>758</v>
      </c>
      <c r="H479" s="155">
        <v>1</v>
      </c>
      <c r="I479" s="156"/>
      <c r="L479" s="152"/>
      <c r="M479" s="157"/>
      <c r="T479" s="158"/>
      <c r="AT479" s="153" t="s">
        <v>172</v>
      </c>
      <c r="AU479" s="153" t="s">
        <v>170</v>
      </c>
      <c r="AV479" s="13" t="s">
        <v>90</v>
      </c>
      <c r="AW479" s="13" t="s">
        <v>34</v>
      </c>
      <c r="AX479" s="13" t="s">
        <v>80</v>
      </c>
      <c r="AY479" s="153" t="s">
        <v>161</v>
      </c>
    </row>
    <row r="480" spans="2:65" s="14" customFormat="1" ht="11.25">
      <c r="B480" s="159"/>
      <c r="D480" s="146" t="s">
        <v>172</v>
      </c>
      <c r="E480" s="160" t="s">
        <v>1</v>
      </c>
      <c r="F480" s="161" t="s">
        <v>177</v>
      </c>
      <c r="H480" s="162">
        <v>30</v>
      </c>
      <c r="I480" s="163"/>
      <c r="L480" s="159"/>
      <c r="M480" s="164"/>
      <c r="T480" s="165"/>
      <c r="AT480" s="160" t="s">
        <v>172</v>
      </c>
      <c r="AU480" s="160" t="s">
        <v>170</v>
      </c>
      <c r="AV480" s="14" t="s">
        <v>169</v>
      </c>
      <c r="AW480" s="14" t="s">
        <v>34</v>
      </c>
      <c r="AX480" s="14" t="s">
        <v>88</v>
      </c>
      <c r="AY480" s="160" t="s">
        <v>161</v>
      </c>
    </row>
    <row r="481" spans="2:65" s="1" customFormat="1" ht="21.75" customHeight="1">
      <c r="B481" s="32"/>
      <c r="C481" s="173" t="s">
        <v>759</v>
      </c>
      <c r="D481" s="173" t="s">
        <v>255</v>
      </c>
      <c r="E481" s="174" t="s">
        <v>760</v>
      </c>
      <c r="F481" s="175" t="s">
        <v>761</v>
      </c>
      <c r="G481" s="176" t="s">
        <v>407</v>
      </c>
      <c r="H481" s="177">
        <v>30</v>
      </c>
      <c r="I481" s="178"/>
      <c r="J481" s="179">
        <f>ROUND(I481*H481,2)</f>
        <v>0</v>
      </c>
      <c r="K481" s="175" t="s">
        <v>180</v>
      </c>
      <c r="L481" s="180"/>
      <c r="M481" s="181" t="s">
        <v>1</v>
      </c>
      <c r="N481" s="182" t="s">
        <v>45</v>
      </c>
      <c r="P481" s="141">
        <f>O481*H481</f>
        <v>0</v>
      </c>
      <c r="Q481" s="141">
        <v>6.1000000000000004E-3</v>
      </c>
      <c r="R481" s="141">
        <f>Q481*H481</f>
        <v>0.18300000000000002</v>
      </c>
      <c r="S481" s="141">
        <v>0</v>
      </c>
      <c r="T481" s="142">
        <f>S481*H481</f>
        <v>0</v>
      </c>
      <c r="AR481" s="143" t="s">
        <v>228</v>
      </c>
      <c r="AT481" s="143" t="s">
        <v>255</v>
      </c>
      <c r="AU481" s="143" t="s">
        <v>170</v>
      </c>
      <c r="AY481" s="17" t="s">
        <v>161</v>
      </c>
      <c r="BE481" s="144">
        <f>IF(N481="základní",J481,0)</f>
        <v>0</v>
      </c>
      <c r="BF481" s="144">
        <f>IF(N481="snížená",J481,0)</f>
        <v>0</v>
      </c>
      <c r="BG481" s="144">
        <f>IF(N481="zákl. přenesená",J481,0)</f>
        <v>0</v>
      </c>
      <c r="BH481" s="144">
        <f>IF(N481="sníž. přenesená",J481,0)</f>
        <v>0</v>
      </c>
      <c r="BI481" s="144">
        <f>IF(N481="nulová",J481,0)</f>
        <v>0</v>
      </c>
      <c r="BJ481" s="17" t="s">
        <v>88</v>
      </c>
      <c r="BK481" s="144">
        <f>ROUND(I481*H481,2)</f>
        <v>0</v>
      </c>
      <c r="BL481" s="17" t="s">
        <v>169</v>
      </c>
      <c r="BM481" s="143" t="s">
        <v>762</v>
      </c>
    </row>
    <row r="482" spans="2:65" s="13" customFormat="1" ht="11.25">
      <c r="B482" s="152"/>
      <c r="D482" s="146" t="s">
        <v>172</v>
      </c>
      <c r="E482" s="153" t="s">
        <v>1</v>
      </c>
      <c r="F482" s="154" t="s">
        <v>755</v>
      </c>
      <c r="H482" s="155">
        <v>20</v>
      </c>
      <c r="I482" s="156"/>
      <c r="L482" s="152"/>
      <c r="M482" s="157"/>
      <c r="T482" s="158"/>
      <c r="AT482" s="153" t="s">
        <v>172</v>
      </c>
      <c r="AU482" s="153" t="s">
        <v>170</v>
      </c>
      <c r="AV482" s="13" t="s">
        <v>90</v>
      </c>
      <c r="AW482" s="13" t="s">
        <v>34</v>
      </c>
      <c r="AX482" s="13" t="s">
        <v>80</v>
      </c>
      <c r="AY482" s="153" t="s">
        <v>161</v>
      </c>
    </row>
    <row r="483" spans="2:65" s="13" customFormat="1" ht="11.25">
      <c r="B483" s="152"/>
      <c r="D483" s="146" t="s">
        <v>172</v>
      </c>
      <c r="E483" s="153" t="s">
        <v>1</v>
      </c>
      <c r="F483" s="154" t="s">
        <v>756</v>
      </c>
      <c r="H483" s="155">
        <v>5</v>
      </c>
      <c r="I483" s="156"/>
      <c r="L483" s="152"/>
      <c r="M483" s="157"/>
      <c r="T483" s="158"/>
      <c r="AT483" s="153" t="s">
        <v>172</v>
      </c>
      <c r="AU483" s="153" t="s">
        <v>170</v>
      </c>
      <c r="AV483" s="13" t="s">
        <v>90</v>
      </c>
      <c r="AW483" s="13" t="s">
        <v>34</v>
      </c>
      <c r="AX483" s="13" t="s">
        <v>80</v>
      </c>
      <c r="AY483" s="153" t="s">
        <v>161</v>
      </c>
    </row>
    <row r="484" spans="2:65" s="13" customFormat="1" ht="11.25">
      <c r="B484" s="152"/>
      <c r="D484" s="146" t="s">
        <v>172</v>
      </c>
      <c r="E484" s="153" t="s">
        <v>1</v>
      </c>
      <c r="F484" s="154" t="s">
        <v>757</v>
      </c>
      <c r="H484" s="155">
        <v>4</v>
      </c>
      <c r="I484" s="156"/>
      <c r="L484" s="152"/>
      <c r="M484" s="157"/>
      <c r="T484" s="158"/>
      <c r="AT484" s="153" t="s">
        <v>172</v>
      </c>
      <c r="AU484" s="153" t="s">
        <v>170</v>
      </c>
      <c r="AV484" s="13" t="s">
        <v>90</v>
      </c>
      <c r="AW484" s="13" t="s">
        <v>34</v>
      </c>
      <c r="AX484" s="13" t="s">
        <v>80</v>
      </c>
      <c r="AY484" s="153" t="s">
        <v>161</v>
      </c>
    </row>
    <row r="485" spans="2:65" s="13" customFormat="1" ht="11.25">
      <c r="B485" s="152"/>
      <c r="D485" s="146" t="s">
        <v>172</v>
      </c>
      <c r="E485" s="153" t="s">
        <v>1</v>
      </c>
      <c r="F485" s="154" t="s">
        <v>758</v>
      </c>
      <c r="H485" s="155">
        <v>1</v>
      </c>
      <c r="I485" s="156"/>
      <c r="L485" s="152"/>
      <c r="M485" s="157"/>
      <c r="T485" s="158"/>
      <c r="AT485" s="153" t="s">
        <v>172</v>
      </c>
      <c r="AU485" s="153" t="s">
        <v>170</v>
      </c>
      <c r="AV485" s="13" t="s">
        <v>90</v>
      </c>
      <c r="AW485" s="13" t="s">
        <v>34</v>
      </c>
      <c r="AX485" s="13" t="s">
        <v>80</v>
      </c>
      <c r="AY485" s="153" t="s">
        <v>161</v>
      </c>
    </row>
    <row r="486" spans="2:65" s="14" customFormat="1" ht="11.25">
      <c r="B486" s="159"/>
      <c r="D486" s="146" t="s">
        <v>172</v>
      </c>
      <c r="E486" s="160" t="s">
        <v>1</v>
      </c>
      <c r="F486" s="161" t="s">
        <v>177</v>
      </c>
      <c r="H486" s="162">
        <v>30</v>
      </c>
      <c r="I486" s="163"/>
      <c r="L486" s="159"/>
      <c r="M486" s="164"/>
      <c r="T486" s="165"/>
      <c r="AT486" s="160" t="s">
        <v>172</v>
      </c>
      <c r="AU486" s="160" t="s">
        <v>170</v>
      </c>
      <c r="AV486" s="14" t="s">
        <v>169</v>
      </c>
      <c r="AW486" s="14" t="s">
        <v>34</v>
      </c>
      <c r="AX486" s="14" t="s">
        <v>88</v>
      </c>
      <c r="AY486" s="160" t="s">
        <v>161</v>
      </c>
    </row>
    <row r="487" spans="2:65" s="1" customFormat="1" ht="24.2" customHeight="1">
      <c r="B487" s="32"/>
      <c r="C487" s="132" t="s">
        <v>763</v>
      </c>
      <c r="D487" s="132" t="s">
        <v>165</v>
      </c>
      <c r="E487" s="133" t="s">
        <v>764</v>
      </c>
      <c r="F487" s="134" t="s">
        <v>765</v>
      </c>
      <c r="G487" s="135" t="s">
        <v>407</v>
      </c>
      <c r="H487" s="136">
        <v>29</v>
      </c>
      <c r="I487" s="137"/>
      <c r="J487" s="138">
        <f>ROUND(I487*H487,2)</f>
        <v>0</v>
      </c>
      <c r="K487" s="134" t="s">
        <v>180</v>
      </c>
      <c r="L487" s="32"/>
      <c r="M487" s="139" t="s">
        <v>1</v>
      </c>
      <c r="N487" s="140" t="s">
        <v>45</v>
      </c>
      <c r="P487" s="141">
        <f>O487*H487</f>
        <v>0</v>
      </c>
      <c r="Q487" s="141">
        <v>6.9999999999999999E-4</v>
      </c>
      <c r="R487" s="141">
        <f>Q487*H487</f>
        <v>2.0299999999999999E-2</v>
      </c>
      <c r="S487" s="141">
        <v>0</v>
      </c>
      <c r="T487" s="142">
        <f>S487*H487</f>
        <v>0</v>
      </c>
      <c r="AR487" s="143" t="s">
        <v>169</v>
      </c>
      <c r="AT487" s="143" t="s">
        <v>165</v>
      </c>
      <c r="AU487" s="143" t="s">
        <v>170</v>
      </c>
      <c r="AY487" s="17" t="s">
        <v>161</v>
      </c>
      <c r="BE487" s="144">
        <f>IF(N487="základní",J487,0)</f>
        <v>0</v>
      </c>
      <c r="BF487" s="144">
        <f>IF(N487="snížená",J487,0)</f>
        <v>0</v>
      </c>
      <c r="BG487" s="144">
        <f>IF(N487="zákl. přenesená",J487,0)</f>
        <v>0</v>
      </c>
      <c r="BH487" s="144">
        <f>IF(N487="sníž. přenesená",J487,0)</f>
        <v>0</v>
      </c>
      <c r="BI487" s="144">
        <f>IF(N487="nulová",J487,0)</f>
        <v>0</v>
      </c>
      <c r="BJ487" s="17" t="s">
        <v>88</v>
      </c>
      <c r="BK487" s="144">
        <f>ROUND(I487*H487,2)</f>
        <v>0</v>
      </c>
      <c r="BL487" s="17" t="s">
        <v>169</v>
      </c>
      <c r="BM487" s="143" t="s">
        <v>766</v>
      </c>
    </row>
    <row r="488" spans="2:65" s="1" customFormat="1" ht="16.5" customHeight="1">
      <c r="B488" s="32"/>
      <c r="C488" s="173" t="s">
        <v>767</v>
      </c>
      <c r="D488" s="173" t="s">
        <v>255</v>
      </c>
      <c r="E488" s="174" t="s">
        <v>768</v>
      </c>
      <c r="F488" s="175" t="s">
        <v>769</v>
      </c>
      <c r="G488" s="176" t="s">
        <v>407</v>
      </c>
      <c r="H488" s="177">
        <v>5</v>
      </c>
      <c r="I488" s="178"/>
      <c r="J488" s="179">
        <f>ROUND(I488*H488,2)</f>
        <v>0</v>
      </c>
      <c r="K488" s="175" t="s">
        <v>180</v>
      </c>
      <c r="L488" s="180"/>
      <c r="M488" s="181" t="s">
        <v>1</v>
      </c>
      <c r="N488" s="182" t="s">
        <v>45</v>
      </c>
      <c r="P488" s="141">
        <f>O488*H488</f>
        <v>0</v>
      </c>
      <c r="Q488" s="141">
        <v>5.0000000000000001E-3</v>
      </c>
      <c r="R488" s="141">
        <f>Q488*H488</f>
        <v>2.5000000000000001E-2</v>
      </c>
      <c r="S488" s="141">
        <v>0</v>
      </c>
      <c r="T488" s="142">
        <f>S488*H488</f>
        <v>0</v>
      </c>
      <c r="AR488" s="143" t="s">
        <v>228</v>
      </c>
      <c r="AT488" s="143" t="s">
        <v>255</v>
      </c>
      <c r="AU488" s="143" t="s">
        <v>170</v>
      </c>
      <c r="AY488" s="17" t="s">
        <v>161</v>
      </c>
      <c r="BE488" s="144">
        <f>IF(N488="základní",J488,0)</f>
        <v>0</v>
      </c>
      <c r="BF488" s="144">
        <f>IF(N488="snížená",J488,0)</f>
        <v>0</v>
      </c>
      <c r="BG488" s="144">
        <f>IF(N488="zákl. přenesená",J488,0)</f>
        <v>0</v>
      </c>
      <c r="BH488" s="144">
        <f>IF(N488="sníž. přenesená",J488,0)</f>
        <v>0</v>
      </c>
      <c r="BI488" s="144">
        <f>IF(N488="nulová",J488,0)</f>
        <v>0</v>
      </c>
      <c r="BJ488" s="17" t="s">
        <v>88</v>
      </c>
      <c r="BK488" s="144">
        <f>ROUND(I488*H488,2)</f>
        <v>0</v>
      </c>
      <c r="BL488" s="17" t="s">
        <v>169</v>
      </c>
      <c r="BM488" s="143" t="s">
        <v>770</v>
      </c>
    </row>
    <row r="489" spans="2:65" s="13" customFormat="1" ht="11.25">
      <c r="B489" s="152"/>
      <c r="D489" s="146" t="s">
        <v>172</v>
      </c>
      <c r="E489" s="153" t="s">
        <v>1</v>
      </c>
      <c r="F489" s="154" t="s">
        <v>771</v>
      </c>
      <c r="H489" s="155">
        <v>5</v>
      </c>
      <c r="I489" s="156"/>
      <c r="L489" s="152"/>
      <c r="M489" s="157"/>
      <c r="T489" s="158"/>
      <c r="AT489" s="153" t="s">
        <v>172</v>
      </c>
      <c r="AU489" s="153" t="s">
        <v>170</v>
      </c>
      <c r="AV489" s="13" t="s">
        <v>90</v>
      </c>
      <c r="AW489" s="13" t="s">
        <v>34</v>
      </c>
      <c r="AX489" s="13" t="s">
        <v>88</v>
      </c>
      <c r="AY489" s="153" t="s">
        <v>161</v>
      </c>
    </row>
    <row r="490" spans="2:65" s="1" customFormat="1" ht="16.5" customHeight="1">
      <c r="B490" s="32"/>
      <c r="C490" s="173" t="s">
        <v>772</v>
      </c>
      <c r="D490" s="173" t="s">
        <v>255</v>
      </c>
      <c r="E490" s="174" t="s">
        <v>773</v>
      </c>
      <c r="F490" s="175" t="s">
        <v>774</v>
      </c>
      <c r="G490" s="176" t="s">
        <v>407</v>
      </c>
      <c r="H490" s="177">
        <v>6</v>
      </c>
      <c r="I490" s="178"/>
      <c r="J490" s="179">
        <f>ROUND(I490*H490,2)</f>
        <v>0</v>
      </c>
      <c r="K490" s="175" t="s">
        <v>180</v>
      </c>
      <c r="L490" s="180"/>
      <c r="M490" s="181" t="s">
        <v>1</v>
      </c>
      <c r="N490" s="182" t="s">
        <v>45</v>
      </c>
      <c r="P490" s="141">
        <f>O490*H490</f>
        <v>0</v>
      </c>
      <c r="Q490" s="141">
        <v>2.5000000000000001E-3</v>
      </c>
      <c r="R490" s="141">
        <f>Q490*H490</f>
        <v>1.4999999999999999E-2</v>
      </c>
      <c r="S490" s="141">
        <v>0</v>
      </c>
      <c r="T490" s="142">
        <f>S490*H490</f>
        <v>0</v>
      </c>
      <c r="AR490" s="143" t="s">
        <v>228</v>
      </c>
      <c r="AT490" s="143" t="s">
        <v>255</v>
      </c>
      <c r="AU490" s="143" t="s">
        <v>170</v>
      </c>
      <c r="AY490" s="17" t="s">
        <v>161</v>
      </c>
      <c r="BE490" s="144">
        <f>IF(N490="základní",J490,0)</f>
        <v>0</v>
      </c>
      <c r="BF490" s="144">
        <f>IF(N490="snížená",J490,0)</f>
        <v>0</v>
      </c>
      <c r="BG490" s="144">
        <f>IF(N490="zákl. přenesená",J490,0)</f>
        <v>0</v>
      </c>
      <c r="BH490" s="144">
        <f>IF(N490="sníž. přenesená",J490,0)</f>
        <v>0</v>
      </c>
      <c r="BI490" s="144">
        <f>IF(N490="nulová",J490,0)</f>
        <v>0</v>
      </c>
      <c r="BJ490" s="17" t="s">
        <v>88</v>
      </c>
      <c r="BK490" s="144">
        <f>ROUND(I490*H490,2)</f>
        <v>0</v>
      </c>
      <c r="BL490" s="17" t="s">
        <v>169</v>
      </c>
      <c r="BM490" s="143" t="s">
        <v>775</v>
      </c>
    </row>
    <row r="491" spans="2:65" s="13" customFormat="1" ht="11.25">
      <c r="B491" s="152"/>
      <c r="D491" s="146" t="s">
        <v>172</v>
      </c>
      <c r="E491" s="153" t="s">
        <v>1</v>
      </c>
      <c r="F491" s="154" t="s">
        <v>776</v>
      </c>
      <c r="H491" s="155">
        <v>6</v>
      </c>
      <c r="I491" s="156"/>
      <c r="L491" s="152"/>
      <c r="M491" s="157"/>
      <c r="T491" s="158"/>
      <c r="AT491" s="153" t="s">
        <v>172</v>
      </c>
      <c r="AU491" s="153" t="s">
        <v>170</v>
      </c>
      <c r="AV491" s="13" t="s">
        <v>90</v>
      </c>
      <c r="AW491" s="13" t="s">
        <v>34</v>
      </c>
      <c r="AX491" s="13" t="s">
        <v>88</v>
      </c>
      <c r="AY491" s="153" t="s">
        <v>161</v>
      </c>
    </row>
    <row r="492" spans="2:65" s="1" customFormat="1" ht="24.2" customHeight="1">
      <c r="B492" s="32"/>
      <c r="C492" s="173" t="s">
        <v>777</v>
      </c>
      <c r="D492" s="173" t="s">
        <v>255</v>
      </c>
      <c r="E492" s="174" t="s">
        <v>778</v>
      </c>
      <c r="F492" s="175" t="s">
        <v>779</v>
      </c>
      <c r="G492" s="176" t="s">
        <v>407</v>
      </c>
      <c r="H492" s="177">
        <v>4</v>
      </c>
      <c r="I492" s="178"/>
      <c r="J492" s="179">
        <f>ROUND(I492*H492,2)</f>
        <v>0</v>
      </c>
      <c r="K492" s="175" t="s">
        <v>180</v>
      </c>
      <c r="L492" s="180"/>
      <c r="M492" s="181" t="s">
        <v>1</v>
      </c>
      <c r="N492" s="182" t="s">
        <v>45</v>
      </c>
      <c r="P492" s="141">
        <f>O492*H492</f>
        <v>0</v>
      </c>
      <c r="Q492" s="141">
        <v>2.5000000000000001E-3</v>
      </c>
      <c r="R492" s="141">
        <f>Q492*H492</f>
        <v>0.01</v>
      </c>
      <c r="S492" s="141">
        <v>0</v>
      </c>
      <c r="T492" s="142">
        <f>S492*H492</f>
        <v>0</v>
      </c>
      <c r="AR492" s="143" t="s">
        <v>228</v>
      </c>
      <c r="AT492" s="143" t="s">
        <v>255</v>
      </c>
      <c r="AU492" s="143" t="s">
        <v>170</v>
      </c>
      <c r="AY492" s="17" t="s">
        <v>161</v>
      </c>
      <c r="BE492" s="144">
        <f>IF(N492="základní",J492,0)</f>
        <v>0</v>
      </c>
      <c r="BF492" s="144">
        <f>IF(N492="snížená",J492,0)</f>
        <v>0</v>
      </c>
      <c r="BG492" s="144">
        <f>IF(N492="zákl. přenesená",J492,0)</f>
        <v>0</v>
      </c>
      <c r="BH492" s="144">
        <f>IF(N492="sníž. přenesená",J492,0)</f>
        <v>0</v>
      </c>
      <c r="BI492" s="144">
        <f>IF(N492="nulová",J492,0)</f>
        <v>0</v>
      </c>
      <c r="BJ492" s="17" t="s">
        <v>88</v>
      </c>
      <c r="BK492" s="144">
        <f>ROUND(I492*H492,2)</f>
        <v>0</v>
      </c>
      <c r="BL492" s="17" t="s">
        <v>169</v>
      </c>
      <c r="BM492" s="143" t="s">
        <v>780</v>
      </c>
    </row>
    <row r="493" spans="2:65" s="13" customFormat="1" ht="11.25">
      <c r="B493" s="152"/>
      <c r="D493" s="146" t="s">
        <v>172</v>
      </c>
      <c r="E493" s="153" t="s">
        <v>1</v>
      </c>
      <c r="F493" s="154" t="s">
        <v>781</v>
      </c>
      <c r="H493" s="155">
        <v>2</v>
      </c>
      <c r="I493" s="156"/>
      <c r="L493" s="152"/>
      <c r="M493" s="157"/>
      <c r="T493" s="158"/>
      <c r="AT493" s="153" t="s">
        <v>172</v>
      </c>
      <c r="AU493" s="153" t="s">
        <v>170</v>
      </c>
      <c r="AV493" s="13" t="s">
        <v>90</v>
      </c>
      <c r="AW493" s="13" t="s">
        <v>34</v>
      </c>
      <c r="AX493" s="13" t="s">
        <v>80</v>
      </c>
      <c r="AY493" s="153" t="s">
        <v>161</v>
      </c>
    </row>
    <row r="494" spans="2:65" s="13" customFormat="1" ht="11.25">
      <c r="B494" s="152"/>
      <c r="D494" s="146" t="s">
        <v>172</v>
      </c>
      <c r="E494" s="153" t="s">
        <v>1</v>
      </c>
      <c r="F494" s="154" t="s">
        <v>782</v>
      </c>
      <c r="H494" s="155">
        <v>1</v>
      </c>
      <c r="I494" s="156"/>
      <c r="L494" s="152"/>
      <c r="M494" s="157"/>
      <c r="T494" s="158"/>
      <c r="AT494" s="153" t="s">
        <v>172</v>
      </c>
      <c r="AU494" s="153" t="s">
        <v>170</v>
      </c>
      <c r="AV494" s="13" t="s">
        <v>90</v>
      </c>
      <c r="AW494" s="13" t="s">
        <v>34</v>
      </c>
      <c r="AX494" s="13" t="s">
        <v>80</v>
      </c>
      <c r="AY494" s="153" t="s">
        <v>161</v>
      </c>
    </row>
    <row r="495" spans="2:65" s="13" customFormat="1" ht="11.25">
      <c r="B495" s="152"/>
      <c r="D495" s="146" t="s">
        <v>172</v>
      </c>
      <c r="E495" s="153" t="s">
        <v>1</v>
      </c>
      <c r="F495" s="154" t="s">
        <v>783</v>
      </c>
      <c r="H495" s="155">
        <v>1</v>
      </c>
      <c r="I495" s="156"/>
      <c r="L495" s="152"/>
      <c r="M495" s="157"/>
      <c r="T495" s="158"/>
      <c r="AT495" s="153" t="s">
        <v>172</v>
      </c>
      <c r="AU495" s="153" t="s">
        <v>170</v>
      </c>
      <c r="AV495" s="13" t="s">
        <v>90</v>
      </c>
      <c r="AW495" s="13" t="s">
        <v>34</v>
      </c>
      <c r="AX495" s="13" t="s">
        <v>80</v>
      </c>
      <c r="AY495" s="153" t="s">
        <v>161</v>
      </c>
    </row>
    <row r="496" spans="2:65" s="14" customFormat="1" ht="11.25">
      <c r="B496" s="159"/>
      <c r="D496" s="146" t="s">
        <v>172</v>
      </c>
      <c r="E496" s="160" t="s">
        <v>1</v>
      </c>
      <c r="F496" s="161" t="s">
        <v>177</v>
      </c>
      <c r="H496" s="162">
        <v>4</v>
      </c>
      <c r="I496" s="163"/>
      <c r="L496" s="159"/>
      <c r="M496" s="164"/>
      <c r="T496" s="165"/>
      <c r="AT496" s="160" t="s">
        <v>172</v>
      </c>
      <c r="AU496" s="160" t="s">
        <v>170</v>
      </c>
      <c r="AV496" s="14" t="s">
        <v>169</v>
      </c>
      <c r="AW496" s="14" t="s">
        <v>34</v>
      </c>
      <c r="AX496" s="14" t="s">
        <v>88</v>
      </c>
      <c r="AY496" s="160" t="s">
        <v>161</v>
      </c>
    </row>
    <row r="497" spans="2:65" s="1" customFormat="1" ht="24.2" customHeight="1">
      <c r="B497" s="32"/>
      <c r="C497" s="173" t="s">
        <v>784</v>
      </c>
      <c r="D497" s="173" t="s">
        <v>255</v>
      </c>
      <c r="E497" s="174" t="s">
        <v>785</v>
      </c>
      <c r="F497" s="175" t="s">
        <v>786</v>
      </c>
      <c r="G497" s="176" t="s">
        <v>407</v>
      </c>
      <c r="H497" s="177">
        <v>2</v>
      </c>
      <c r="I497" s="178"/>
      <c r="J497" s="179">
        <f>ROUND(I497*H497,2)</f>
        <v>0</v>
      </c>
      <c r="K497" s="175" t="s">
        <v>180</v>
      </c>
      <c r="L497" s="180"/>
      <c r="M497" s="181" t="s">
        <v>1</v>
      </c>
      <c r="N497" s="182" t="s">
        <v>45</v>
      </c>
      <c r="P497" s="141">
        <f>O497*H497</f>
        <v>0</v>
      </c>
      <c r="Q497" s="141">
        <v>1.0999999999999999E-2</v>
      </c>
      <c r="R497" s="141">
        <f>Q497*H497</f>
        <v>2.1999999999999999E-2</v>
      </c>
      <c r="S497" s="141">
        <v>0</v>
      </c>
      <c r="T497" s="142">
        <f>S497*H497</f>
        <v>0</v>
      </c>
      <c r="AR497" s="143" t="s">
        <v>228</v>
      </c>
      <c r="AT497" s="143" t="s">
        <v>255</v>
      </c>
      <c r="AU497" s="143" t="s">
        <v>170</v>
      </c>
      <c r="AY497" s="17" t="s">
        <v>161</v>
      </c>
      <c r="BE497" s="144">
        <f>IF(N497="základní",J497,0)</f>
        <v>0</v>
      </c>
      <c r="BF497" s="144">
        <f>IF(N497="snížená",J497,0)</f>
        <v>0</v>
      </c>
      <c r="BG497" s="144">
        <f>IF(N497="zákl. přenesená",J497,0)</f>
        <v>0</v>
      </c>
      <c r="BH497" s="144">
        <f>IF(N497="sníž. přenesená",J497,0)</f>
        <v>0</v>
      </c>
      <c r="BI497" s="144">
        <f>IF(N497="nulová",J497,0)</f>
        <v>0</v>
      </c>
      <c r="BJ497" s="17" t="s">
        <v>88</v>
      </c>
      <c r="BK497" s="144">
        <f>ROUND(I497*H497,2)</f>
        <v>0</v>
      </c>
      <c r="BL497" s="17" t="s">
        <v>169</v>
      </c>
      <c r="BM497" s="143" t="s">
        <v>787</v>
      </c>
    </row>
    <row r="498" spans="2:65" s="13" customFormat="1" ht="11.25">
      <c r="B498" s="152"/>
      <c r="D498" s="146" t="s">
        <v>172</v>
      </c>
      <c r="E498" s="153" t="s">
        <v>1</v>
      </c>
      <c r="F498" s="154" t="s">
        <v>788</v>
      </c>
      <c r="H498" s="155">
        <v>1</v>
      </c>
      <c r="I498" s="156"/>
      <c r="L498" s="152"/>
      <c r="M498" s="157"/>
      <c r="T498" s="158"/>
      <c r="AT498" s="153" t="s">
        <v>172</v>
      </c>
      <c r="AU498" s="153" t="s">
        <v>170</v>
      </c>
      <c r="AV498" s="13" t="s">
        <v>90</v>
      </c>
      <c r="AW498" s="13" t="s">
        <v>34</v>
      </c>
      <c r="AX498" s="13" t="s">
        <v>80</v>
      </c>
      <c r="AY498" s="153" t="s">
        <v>161</v>
      </c>
    </row>
    <row r="499" spans="2:65" s="13" customFormat="1" ht="11.25">
      <c r="B499" s="152"/>
      <c r="D499" s="146" t="s">
        <v>172</v>
      </c>
      <c r="E499" s="153" t="s">
        <v>1</v>
      </c>
      <c r="F499" s="154" t="s">
        <v>789</v>
      </c>
      <c r="H499" s="155">
        <v>1</v>
      </c>
      <c r="I499" s="156"/>
      <c r="L499" s="152"/>
      <c r="M499" s="157"/>
      <c r="T499" s="158"/>
      <c r="AT499" s="153" t="s">
        <v>172</v>
      </c>
      <c r="AU499" s="153" t="s">
        <v>170</v>
      </c>
      <c r="AV499" s="13" t="s">
        <v>90</v>
      </c>
      <c r="AW499" s="13" t="s">
        <v>34</v>
      </c>
      <c r="AX499" s="13" t="s">
        <v>80</v>
      </c>
      <c r="AY499" s="153" t="s">
        <v>161</v>
      </c>
    </row>
    <row r="500" spans="2:65" s="14" customFormat="1" ht="11.25">
      <c r="B500" s="159"/>
      <c r="D500" s="146" t="s">
        <v>172</v>
      </c>
      <c r="E500" s="160" t="s">
        <v>1</v>
      </c>
      <c r="F500" s="161" t="s">
        <v>177</v>
      </c>
      <c r="H500" s="162">
        <v>2</v>
      </c>
      <c r="I500" s="163"/>
      <c r="L500" s="159"/>
      <c r="M500" s="164"/>
      <c r="T500" s="165"/>
      <c r="AT500" s="160" t="s">
        <v>172</v>
      </c>
      <c r="AU500" s="160" t="s">
        <v>170</v>
      </c>
      <c r="AV500" s="14" t="s">
        <v>169</v>
      </c>
      <c r="AW500" s="14" t="s">
        <v>34</v>
      </c>
      <c r="AX500" s="14" t="s">
        <v>88</v>
      </c>
      <c r="AY500" s="160" t="s">
        <v>161</v>
      </c>
    </row>
    <row r="501" spans="2:65" s="1" customFormat="1" ht="24.2" customHeight="1">
      <c r="B501" s="32"/>
      <c r="C501" s="173" t="s">
        <v>790</v>
      </c>
      <c r="D501" s="173" t="s">
        <v>255</v>
      </c>
      <c r="E501" s="174" t="s">
        <v>791</v>
      </c>
      <c r="F501" s="175" t="s">
        <v>792</v>
      </c>
      <c r="G501" s="176" t="s">
        <v>407</v>
      </c>
      <c r="H501" s="177">
        <v>6</v>
      </c>
      <c r="I501" s="178"/>
      <c r="J501" s="179">
        <f>ROUND(I501*H501,2)</f>
        <v>0</v>
      </c>
      <c r="K501" s="175" t="s">
        <v>180</v>
      </c>
      <c r="L501" s="180"/>
      <c r="M501" s="181" t="s">
        <v>1</v>
      </c>
      <c r="N501" s="182" t="s">
        <v>45</v>
      </c>
      <c r="P501" s="141">
        <f>O501*H501</f>
        <v>0</v>
      </c>
      <c r="Q501" s="141">
        <v>2.5999999999999999E-3</v>
      </c>
      <c r="R501" s="141">
        <f>Q501*H501</f>
        <v>1.5599999999999999E-2</v>
      </c>
      <c r="S501" s="141">
        <v>0</v>
      </c>
      <c r="T501" s="142">
        <f>S501*H501</f>
        <v>0</v>
      </c>
      <c r="AR501" s="143" t="s">
        <v>228</v>
      </c>
      <c r="AT501" s="143" t="s">
        <v>255</v>
      </c>
      <c r="AU501" s="143" t="s">
        <v>170</v>
      </c>
      <c r="AY501" s="17" t="s">
        <v>161</v>
      </c>
      <c r="BE501" s="144">
        <f>IF(N501="základní",J501,0)</f>
        <v>0</v>
      </c>
      <c r="BF501" s="144">
        <f>IF(N501="snížená",J501,0)</f>
        <v>0</v>
      </c>
      <c r="BG501" s="144">
        <f>IF(N501="zákl. přenesená",J501,0)</f>
        <v>0</v>
      </c>
      <c r="BH501" s="144">
        <f>IF(N501="sníž. přenesená",J501,0)</f>
        <v>0</v>
      </c>
      <c r="BI501" s="144">
        <f>IF(N501="nulová",J501,0)</f>
        <v>0</v>
      </c>
      <c r="BJ501" s="17" t="s">
        <v>88</v>
      </c>
      <c r="BK501" s="144">
        <f>ROUND(I501*H501,2)</f>
        <v>0</v>
      </c>
      <c r="BL501" s="17" t="s">
        <v>169</v>
      </c>
      <c r="BM501" s="143" t="s">
        <v>793</v>
      </c>
    </row>
    <row r="502" spans="2:65" s="13" customFormat="1" ht="11.25">
      <c r="B502" s="152"/>
      <c r="D502" s="146" t="s">
        <v>172</v>
      </c>
      <c r="E502" s="153" t="s">
        <v>1</v>
      </c>
      <c r="F502" s="154" t="s">
        <v>794</v>
      </c>
      <c r="H502" s="155">
        <v>4</v>
      </c>
      <c r="I502" s="156"/>
      <c r="L502" s="152"/>
      <c r="M502" s="157"/>
      <c r="T502" s="158"/>
      <c r="AT502" s="153" t="s">
        <v>172</v>
      </c>
      <c r="AU502" s="153" t="s">
        <v>170</v>
      </c>
      <c r="AV502" s="13" t="s">
        <v>90</v>
      </c>
      <c r="AW502" s="13" t="s">
        <v>34</v>
      </c>
      <c r="AX502" s="13" t="s">
        <v>80</v>
      </c>
      <c r="AY502" s="153" t="s">
        <v>161</v>
      </c>
    </row>
    <row r="503" spans="2:65" s="13" customFormat="1" ht="11.25">
      <c r="B503" s="152"/>
      <c r="D503" s="146" t="s">
        <v>172</v>
      </c>
      <c r="E503" s="153" t="s">
        <v>1</v>
      </c>
      <c r="F503" s="154" t="s">
        <v>795</v>
      </c>
      <c r="H503" s="155">
        <v>2</v>
      </c>
      <c r="I503" s="156"/>
      <c r="L503" s="152"/>
      <c r="M503" s="157"/>
      <c r="T503" s="158"/>
      <c r="AT503" s="153" t="s">
        <v>172</v>
      </c>
      <c r="AU503" s="153" t="s">
        <v>170</v>
      </c>
      <c r="AV503" s="13" t="s">
        <v>90</v>
      </c>
      <c r="AW503" s="13" t="s">
        <v>34</v>
      </c>
      <c r="AX503" s="13" t="s">
        <v>80</v>
      </c>
      <c r="AY503" s="153" t="s">
        <v>161</v>
      </c>
    </row>
    <row r="504" spans="2:65" s="14" customFormat="1" ht="11.25">
      <c r="B504" s="159"/>
      <c r="D504" s="146" t="s">
        <v>172</v>
      </c>
      <c r="E504" s="160" t="s">
        <v>1</v>
      </c>
      <c r="F504" s="161" t="s">
        <v>177</v>
      </c>
      <c r="H504" s="162">
        <v>6</v>
      </c>
      <c r="I504" s="163"/>
      <c r="L504" s="159"/>
      <c r="M504" s="164"/>
      <c r="T504" s="165"/>
      <c r="AT504" s="160" t="s">
        <v>172</v>
      </c>
      <c r="AU504" s="160" t="s">
        <v>170</v>
      </c>
      <c r="AV504" s="14" t="s">
        <v>169</v>
      </c>
      <c r="AW504" s="14" t="s">
        <v>34</v>
      </c>
      <c r="AX504" s="14" t="s">
        <v>88</v>
      </c>
      <c r="AY504" s="160" t="s">
        <v>161</v>
      </c>
    </row>
    <row r="505" spans="2:65" s="1" customFormat="1" ht="24.2" customHeight="1">
      <c r="B505" s="32"/>
      <c r="C505" s="173" t="s">
        <v>796</v>
      </c>
      <c r="D505" s="173" t="s">
        <v>255</v>
      </c>
      <c r="E505" s="174" t="s">
        <v>797</v>
      </c>
      <c r="F505" s="175" t="s">
        <v>798</v>
      </c>
      <c r="G505" s="176" t="s">
        <v>407</v>
      </c>
      <c r="H505" s="177">
        <v>4</v>
      </c>
      <c r="I505" s="178"/>
      <c r="J505" s="179">
        <f>ROUND(I505*H505,2)</f>
        <v>0</v>
      </c>
      <c r="K505" s="175" t="s">
        <v>180</v>
      </c>
      <c r="L505" s="180"/>
      <c r="M505" s="181" t="s">
        <v>1</v>
      </c>
      <c r="N505" s="182" t="s">
        <v>45</v>
      </c>
      <c r="P505" s="141">
        <f>O505*H505</f>
        <v>0</v>
      </c>
      <c r="Q505" s="141">
        <v>5.3E-3</v>
      </c>
      <c r="R505" s="141">
        <f>Q505*H505</f>
        <v>2.12E-2</v>
      </c>
      <c r="S505" s="141">
        <v>0</v>
      </c>
      <c r="T505" s="142">
        <f>S505*H505</f>
        <v>0</v>
      </c>
      <c r="AR505" s="143" t="s">
        <v>228</v>
      </c>
      <c r="AT505" s="143" t="s">
        <v>255</v>
      </c>
      <c r="AU505" s="143" t="s">
        <v>170</v>
      </c>
      <c r="AY505" s="17" t="s">
        <v>161</v>
      </c>
      <c r="BE505" s="144">
        <f>IF(N505="základní",J505,0)</f>
        <v>0</v>
      </c>
      <c r="BF505" s="144">
        <f>IF(N505="snížená",J505,0)</f>
        <v>0</v>
      </c>
      <c r="BG505" s="144">
        <f>IF(N505="zákl. přenesená",J505,0)</f>
        <v>0</v>
      </c>
      <c r="BH505" s="144">
        <f>IF(N505="sníž. přenesená",J505,0)</f>
        <v>0</v>
      </c>
      <c r="BI505" s="144">
        <f>IF(N505="nulová",J505,0)</f>
        <v>0</v>
      </c>
      <c r="BJ505" s="17" t="s">
        <v>88</v>
      </c>
      <c r="BK505" s="144">
        <f>ROUND(I505*H505,2)</f>
        <v>0</v>
      </c>
      <c r="BL505" s="17" t="s">
        <v>169</v>
      </c>
      <c r="BM505" s="143" t="s">
        <v>799</v>
      </c>
    </row>
    <row r="506" spans="2:65" s="13" customFormat="1" ht="11.25">
      <c r="B506" s="152"/>
      <c r="D506" s="146" t="s">
        <v>172</v>
      </c>
      <c r="E506" s="153" t="s">
        <v>1</v>
      </c>
      <c r="F506" s="154" t="s">
        <v>800</v>
      </c>
      <c r="H506" s="155">
        <v>2</v>
      </c>
      <c r="I506" s="156"/>
      <c r="L506" s="152"/>
      <c r="M506" s="157"/>
      <c r="T506" s="158"/>
      <c r="AT506" s="153" t="s">
        <v>172</v>
      </c>
      <c r="AU506" s="153" t="s">
        <v>170</v>
      </c>
      <c r="AV506" s="13" t="s">
        <v>90</v>
      </c>
      <c r="AW506" s="13" t="s">
        <v>34</v>
      </c>
      <c r="AX506" s="13" t="s">
        <v>80</v>
      </c>
      <c r="AY506" s="153" t="s">
        <v>161</v>
      </c>
    </row>
    <row r="507" spans="2:65" s="13" customFormat="1" ht="11.25">
      <c r="B507" s="152"/>
      <c r="D507" s="146" t="s">
        <v>172</v>
      </c>
      <c r="E507" s="153" t="s">
        <v>1</v>
      </c>
      <c r="F507" s="154" t="s">
        <v>801</v>
      </c>
      <c r="H507" s="155">
        <v>2</v>
      </c>
      <c r="I507" s="156"/>
      <c r="L507" s="152"/>
      <c r="M507" s="157"/>
      <c r="T507" s="158"/>
      <c r="AT507" s="153" t="s">
        <v>172</v>
      </c>
      <c r="AU507" s="153" t="s">
        <v>170</v>
      </c>
      <c r="AV507" s="13" t="s">
        <v>90</v>
      </c>
      <c r="AW507" s="13" t="s">
        <v>34</v>
      </c>
      <c r="AX507" s="13" t="s">
        <v>80</v>
      </c>
      <c r="AY507" s="153" t="s">
        <v>161</v>
      </c>
    </row>
    <row r="508" spans="2:65" s="14" customFormat="1" ht="11.25">
      <c r="B508" s="159"/>
      <c r="D508" s="146" t="s">
        <v>172</v>
      </c>
      <c r="E508" s="160" t="s">
        <v>1</v>
      </c>
      <c r="F508" s="161" t="s">
        <v>177</v>
      </c>
      <c r="H508" s="162">
        <v>4</v>
      </c>
      <c r="I508" s="163"/>
      <c r="L508" s="159"/>
      <c r="M508" s="164"/>
      <c r="T508" s="165"/>
      <c r="AT508" s="160" t="s">
        <v>172</v>
      </c>
      <c r="AU508" s="160" t="s">
        <v>170</v>
      </c>
      <c r="AV508" s="14" t="s">
        <v>169</v>
      </c>
      <c r="AW508" s="14" t="s">
        <v>34</v>
      </c>
      <c r="AX508" s="14" t="s">
        <v>88</v>
      </c>
      <c r="AY508" s="160" t="s">
        <v>161</v>
      </c>
    </row>
    <row r="509" spans="2:65" s="1" customFormat="1" ht="16.5" customHeight="1">
      <c r="B509" s="32"/>
      <c r="C509" s="173" t="s">
        <v>802</v>
      </c>
      <c r="D509" s="173" t="s">
        <v>255</v>
      </c>
      <c r="E509" s="174" t="s">
        <v>803</v>
      </c>
      <c r="F509" s="175" t="s">
        <v>804</v>
      </c>
      <c r="G509" s="176" t="s">
        <v>407</v>
      </c>
      <c r="H509" s="177">
        <v>1</v>
      </c>
      <c r="I509" s="178"/>
      <c r="J509" s="179">
        <f>ROUND(I509*H509,2)</f>
        <v>0</v>
      </c>
      <c r="K509" s="175" t="s">
        <v>1</v>
      </c>
      <c r="L509" s="180"/>
      <c r="M509" s="181" t="s">
        <v>1</v>
      </c>
      <c r="N509" s="182" t="s">
        <v>45</v>
      </c>
      <c r="P509" s="141">
        <f>O509*H509</f>
        <v>0</v>
      </c>
      <c r="Q509" s="141">
        <v>2.5000000000000001E-3</v>
      </c>
      <c r="R509" s="141">
        <f>Q509*H509</f>
        <v>2.5000000000000001E-3</v>
      </c>
      <c r="S509" s="141">
        <v>0</v>
      </c>
      <c r="T509" s="142">
        <f>S509*H509</f>
        <v>0</v>
      </c>
      <c r="AR509" s="143" t="s">
        <v>228</v>
      </c>
      <c r="AT509" s="143" t="s">
        <v>255</v>
      </c>
      <c r="AU509" s="143" t="s">
        <v>170</v>
      </c>
      <c r="AY509" s="17" t="s">
        <v>161</v>
      </c>
      <c r="BE509" s="144">
        <f>IF(N509="základní",J509,0)</f>
        <v>0</v>
      </c>
      <c r="BF509" s="144">
        <f>IF(N509="snížená",J509,0)</f>
        <v>0</v>
      </c>
      <c r="BG509" s="144">
        <f>IF(N509="zákl. přenesená",J509,0)</f>
        <v>0</v>
      </c>
      <c r="BH509" s="144">
        <f>IF(N509="sníž. přenesená",J509,0)</f>
        <v>0</v>
      </c>
      <c r="BI509" s="144">
        <f>IF(N509="nulová",J509,0)</f>
        <v>0</v>
      </c>
      <c r="BJ509" s="17" t="s">
        <v>88</v>
      </c>
      <c r="BK509" s="144">
        <f>ROUND(I509*H509,2)</f>
        <v>0</v>
      </c>
      <c r="BL509" s="17" t="s">
        <v>169</v>
      </c>
      <c r="BM509" s="143" t="s">
        <v>805</v>
      </c>
    </row>
    <row r="510" spans="2:65" s="13" customFormat="1" ht="11.25">
      <c r="B510" s="152"/>
      <c r="D510" s="146" t="s">
        <v>172</v>
      </c>
      <c r="E510" s="153" t="s">
        <v>1</v>
      </c>
      <c r="F510" s="154" t="s">
        <v>806</v>
      </c>
      <c r="H510" s="155">
        <v>1</v>
      </c>
      <c r="I510" s="156"/>
      <c r="L510" s="152"/>
      <c r="M510" s="157"/>
      <c r="T510" s="158"/>
      <c r="AT510" s="153" t="s">
        <v>172</v>
      </c>
      <c r="AU510" s="153" t="s">
        <v>170</v>
      </c>
      <c r="AV510" s="13" t="s">
        <v>90</v>
      </c>
      <c r="AW510" s="13" t="s">
        <v>34</v>
      </c>
      <c r="AX510" s="13" t="s">
        <v>88</v>
      </c>
      <c r="AY510" s="153" t="s">
        <v>161</v>
      </c>
    </row>
    <row r="511" spans="2:65" s="1" customFormat="1" ht="16.5" customHeight="1">
      <c r="B511" s="32"/>
      <c r="C511" s="173" t="s">
        <v>807</v>
      </c>
      <c r="D511" s="173" t="s">
        <v>255</v>
      </c>
      <c r="E511" s="174" t="s">
        <v>808</v>
      </c>
      <c r="F511" s="175" t="s">
        <v>809</v>
      </c>
      <c r="G511" s="176" t="s">
        <v>407</v>
      </c>
      <c r="H511" s="177">
        <v>1</v>
      </c>
      <c r="I511" s="178"/>
      <c r="J511" s="179">
        <f>ROUND(I511*H511,2)</f>
        <v>0</v>
      </c>
      <c r="K511" s="175" t="s">
        <v>180</v>
      </c>
      <c r="L511" s="180"/>
      <c r="M511" s="181" t="s">
        <v>1</v>
      </c>
      <c r="N511" s="182" t="s">
        <v>45</v>
      </c>
      <c r="P511" s="141">
        <f>O511*H511</f>
        <v>0</v>
      </c>
      <c r="Q511" s="141">
        <v>1.6999999999999999E-3</v>
      </c>
      <c r="R511" s="141">
        <f>Q511*H511</f>
        <v>1.6999999999999999E-3</v>
      </c>
      <c r="S511" s="141">
        <v>0</v>
      </c>
      <c r="T511" s="142">
        <f>S511*H511</f>
        <v>0</v>
      </c>
      <c r="AR511" s="143" t="s">
        <v>228</v>
      </c>
      <c r="AT511" s="143" t="s">
        <v>255</v>
      </c>
      <c r="AU511" s="143" t="s">
        <v>170</v>
      </c>
      <c r="AY511" s="17" t="s">
        <v>161</v>
      </c>
      <c r="BE511" s="144">
        <f>IF(N511="základní",J511,0)</f>
        <v>0</v>
      </c>
      <c r="BF511" s="144">
        <f>IF(N511="snížená",J511,0)</f>
        <v>0</v>
      </c>
      <c r="BG511" s="144">
        <f>IF(N511="zákl. přenesená",J511,0)</f>
        <v>0</v>
      </c>
      <c r="BH511" s="144">
        <f>IF(N511="sníž. přenesená",J511,0)</f>
        <v>0</v>
      </c>
      <c r="BI511" s="144">
        <f>IF(N511="nulová",J511,0)</f>
        <v>0</v>
      </c>
      <c r="BJ511" s="17" t="s">
        <v>88</v>
      </c>
      <c r="BK511" s="144">
        <f>ROUND(I511*H511,2)</f>
        <v>0</v>
      </c>
      <c r="BL511" s="17" t="s">
        <v>169</v>
      </c>
      <c r="BM511" s="143" t="s">
        <v>810</v>
      </c>
    </row>
    <row r="512" spans="2:65" s="13" customFormat="1" ht="11.25">
      <c r="B512" s="152"/>
      <c r="D512" s="146" t="s">
        <v>172</v>
      </c>
      <c r="E512" s="153" t="s">
        <v>1</v>
      </c>
      <c r="F512" s="154" t="s">
        <v>811</v>
      </c>
      <c r="H512" s="155">
        <v>1</v>
      </c>
      <c r="I512" s="156"/>
      <c r="L512" s="152"/>
      <c r="M512" s="157"/>
      <c r="T512" s="158"/>
      <c r="AT512" s="153" t="s">
        <v>172</v>
      </c>
      <c r="AU512" s="153" t="s">
        <v>170</v>
      </c>
      <c r="AV512" s="13" t="s">
        <v>90</v>
      </c>
      <c r="AW512" s="13" t="s">
        <v>34</v>
      </c>
      <c r="AX512" s="13" t="s">
        <v>88</v>
      </c>
      <c r="AY512" s="153" t="s">
        <v>161</v>
      </c>
    </row>
    <row r="513" spans="2:65" s="1" customFormat="1" ht="24.2" customHeight="1">
      <c r="B513" s="32"/>
      <c r="C513" s="132" t="s">
        <v>812</v>
      </c>
      <c r="D513" s="132" t="s">
        <v>165</v>
      </c>
      <c r="E513" s="133" t="s">
        <v>813</v>
      </c>
      <c r="F513" s="134" t="s">
        <v>814</v>
      </c>
      <c r="G513" s="135" t="s">
        <v>407</v>
      </c>
      <c r="H513" s="136">
        <v>2</v>
      </c>
      <c r="I513" s="137"/>
      <c r="J513" s="138">
        <f>ROUND(I513*H513,2)</f>
        <v>0</v>
      </c>
      <c r="K513" s="134" t="s">
        <v>180</v>
      </c>
      <c r="L513" s="32"/>
      <c r="M513" s="139" t="s">
        <v>1</v>
      </c>
      <c r="N513" s="140" t="s">
        <v>45</v>
      </c>
      <c r="P513" s="141">
        <f>O513*H513</f>
        <v>0</v>
      </c>
      <c r="Q513" s="141">
        <v>1.0499999999999999E-3</v>
      </c>
      <c r="R513" s="141">
        <f>Q513*H513</f>
        <v>2.0999999999999999E-3</v>
      </c>
      <c r="S513" s="141">
        <v>0</v>
      </c>
      <c r="T513" s="142">
        <f>S513*H513</f>
        <v>0</v>
      </c>
      <c r="AR513" s="143" t="s">
        <v>169</v>
      </c>
      <c r="AT513" s="143" t="s">
        <v>165</v>
      </c>
      <c r="AU513" s="143" t="s">
        <v>170</v>
      </c>
      <c r="AY513" s="17" t="s">
        <v>161</v>
      </c>
      <c r="BE513" s="144">
        <f>IF(N513="základní",J513,0)</f>
        <v>0</v>
      </c>
      <c r="BF513" s="144">
        <f>IF(N513="snížená",J513,0)</f>
        <v>0</v>
      </c>
      <c r="BG513" s="144">
        <f>IF(N513="zákl. přenesená",J513,0)</f>
        <v>0</v>
      </c>
      <c r="BH513" s="144">
        <f>IF(N513="sníž. přenesená",J513,0)</f>
        <v>0</v>
      </c>
      <c r="BI513" s="144">
        <f>IF(N513="nulová",J513,0)</f>
        <v>0</v>
      </c>
      <c r="BJ513" s="17" t="s">
        <v>88</v>
      </c>
      <c r="BK513" s="144">
        <f>ROUND(I513*H513,2)</f>
        <v>0</v>
      </c>
      <c r="BL513" s="17" t="s">
        <v>169</v>
      </c>
      <c r="BM513" s="143" t="s">
        <v>815</v>
      </c>
    </row>
    <row r="514" spans="2:65" s="1" customFormat="1" ht="21.75" customHeight="1">
      <c r="B514" s="32"/>
      <c r="C514" s="173" t="s">
        <v>816</v>
      </c>
      <c r="D514" s="173" t="s">
        <v>255</v>
      </c>
      <c r="E514" s="174" t="s">
        <v>817</v>
      </c>
      <c r="F514" s="175" t="s">
        <v>818</v>
      </c>
      <c r="G514" s="176" t="s">
        <v>407</v>
      </c>
      <c r="H514" s="177">
        <v>2</v>
      </c>
      <c r="I514" s="178"/>
      <c r="J514" s="179">
        <f>ROUND(I514*H514,2)</f>
        <v>0</v>
      </c>
      <c r="K514" s="175" t="s">
        <v>180</v>
      </c>
      <c r="L514" s="180"/>
      <c r="M514" s="181" t="s">
        <v>1</v>
      </c>
      <c r="N514" s="182" t="s">
        <v>45</v>
      </c>
      <c r="P514" s="141">
        <f>O514*H514</f>
        <v>0</v>
      </c>
      <c r="Q514" s="141">
        <v>1.5599999999999999E-2</v>
      </c>
      <c r="R514" s="141">
        <f>Q514*H514</f>
        <v>3.1199999999999999E-2</v>
      </c>
      <c r="S514" s="141">
        <v>0</v>
      </c>
      <c r="T514" s="142">
        <f>S514*H514</f>
        <v>0</v>
      </c>
      <c r="AR514" s="143" t="s">
        <v>228</v>
      </c>
      <c r="AT514" s="143" t="s">
        <v>255</v>
      </c>
      <c r="AU514" s="143" t="s">
        <v>170</v>
      </c>
      <c r="AY514" s="17" t="s">
        <v>161</v>
      </c>
      <c r="BE514" s="144">
        <f>IF(N514="základní",J514,0)</f>
        <v>0</v>
      </c>
      <c r="BF514" s="144">
        <f>IF(N514="snížená",J514,0)</f>
        <v>0</v>
      </c>
      <c r="BG514" s="144">
        <f>IF(N514="zákl. přenesená",J514,0)</f>
        <v>0</v>
      </c>
      <c r="BH514" s="144">
        <f>IF(N514="sníž. přenesená",J514,0)</f>
        <v>0</v>
      </c>
      <c r="BI514" s="144">
        <f>IF(N514="nulová",J514,0)</f>
        <v>0</v>
      </c>
      <c r="BJ514" s="17" t="s">
        <v>88</v>
      </c>
      <c r="BK514" s="144">
        <f>ROUND(I514*H514,2)</f>
        <v>0</v>
      </c>
      <c r="BL514" s="17" t="s">
        <v>169</v>
      </c>
      <c r="BM514" s="143" t="s">
        <v>819</v>
      </c>
    </row>
    <row r="515" spans="2:65" s="13" customFormat="1" ht="11.25">
      <c r="B515" s="152"/>
      <c r="D515" s="146" t="s">
        <v>172</v>
      </c>
      <c r="E515" s="153" t="s">
        <v>1</v>
      </c>
      <c r="F515" s="154" t="s">
        <v>820</v>
      </c>
      <c r="H515" s="155">
        <v>2</v>
      </c>
      <c r="I515" s="156"/>
      <c r="L515" s="152"/>
      <c r="M515" s="157"/>
      <c r="T515" s="158"/>
      <c r="AT515" s="153" t="s">
        <v>172</v>
      </c>
      <c r="AU515" s="153" t="s">
        <v>170</v>
      </c>
      <c r="AV515" s="13" t="s">
        <v>90</v>
      </c>
      <c r="AW515" s="13" t="s">
        <v>34</v>
      </c>
      <c r="AX515" s="13" t="s">
        <v>88</v>
      </c>
      <c r="AY515" s="153" t="s">
        <v>161</v>
      </c>
    </row>
    <row r="516" spans="2:65" s="1" customFormat="1" ht="24.2" customHeight="1">
      <c r="B516" s="32"/>
      <c r="C516" s="132" t="s">
        <v>821</v>
      </c>
      <c r="D516" s="132" t="s">
        <v>165</v>
      </c>
      <c r="E516" s="133" t="s">
        <v>822</v>
      </c>
      <c r="F516" s="134" t="s">
        <v>823</v>
      </c>
      <c r="G516" s="135" t="s">
        <v>407</v>
      </c>
      <c r="H516" s="136">
        <v>2</v>
      </c>
      <c r="I516" s="137"/>
      <c r="J516" s="138">
        <f>ROUND(I516*H516,2)</f>
        <v>0</v>
      </c>
      <c r="K516" s="134" t="s">
        <v>180</v>
      </c>
      <c r="L516" s="32"/>
      <c r="M516" s="139" t="s">
        <v>1</v>
      </c>
      <c r="N516" s="140" t="s">
        <v>45</v>
      </c>
      <c r="P516" s="141">
        <f>O516*H516</f>
        <v>0</v>
      </c>
      <c r="Q516" s="141">
        <v>1.106E-2</v>
      </c>
      <c r="R516" s="141">
        <f>Q516*H516</f>
        <v>2.2120000000000001E-2</v>
      </c>
      <c r="S516" s="141">
        <v>0</v>
      </c>
      <c r="T516" s="142">
        <f>S516*H516</f>
        <v>0</v>
      </c>
      <c r="AR516" s="143" t="s">
        <v>169</v>
      </c>
      <c r="AT516" s="143" t="s">
        <v>165</v>
      </c>
      <c r="AU516" s="143" t="s">
        <v>170</v>
      </c>
      <c r="AY516" s="17" t="s">
        <v>161</v>
      </c>
      <c r="BE516" s="144">
        <f>IF(N516="základní",J516,0)</f>
        <v>0</v>
      </c>
      <c r="BF516" s="144">
        <f>IF(N516="snížená",J516,0)</f>
        <v>0</v>
      </c>
      <c r="BG516" s="144">
        <f>IF(N516="zákl. přenesená",J516,0)</f>
        <v>0</v>
      </c>
      <c r="BH516" s="144">
        <f>IF(N516="sníž. přenesená",J516,0)</f>
        <v>0</v>
      </c>
      <c r="BI516" s="144">
        <f>IF(N516="nulová",J516,0)</f>
        <v>0</v>
      </c>
      <c r="BJ516" s="17" t="s">
        <v>88</v>
      </c>
      <c r="BK516" s="144">
        <f>ROUND(I516*H516,2)</f>
        <v>0</v>
      </c>
      <c r="BL516" s="17" t="s">
        <v>169</v>
      </c>
      <c r="BM516" s="143" t="s">
        <v>824</v>
      </c>
    </row>
    <row r="517" spans="2:65" s="1" customFormat="1" ht="16.5" customHeight="1">
      <c r="B517" s="32"/>
      <c r="C517" s="132" t="s">
        <v>825</v>
      </c>
      <c r="D517" s="132" t="s">
        <v>165</v>
      </c>
      <c r="E517" s="133" t="s">
        <v>826</v>
      </c>
      <c r="F517" s="134" t="s">
        <v>827</v>
      </c>
      <c r="G517" s="135" t="s">
        <v>407</v>
      </c>
      <c r="H517" s="136">
        <v>2</v>
      </c>
      <c r="I517" s="137"/>
      <c r="J517" s="138">
        <f>ROUND(I517*H517,2)</f>
        <v>0</v>
      </c>
      <c r="K517" s="134" t="s">
        <v>180</v>
      </c>
      <c r="L517" s="32"/>
      <c r="M517" s="139" t="s">
        <v>1</v>
      </c>
      <c r="N517" s="140" t="s">
        <v>45</v>
      </c>
      <c r="P517" s="141">
        <f>O517*H517</f>
        <v>0</v>
      </c>
      <c r="Q517" s="141">
        <v>8.1119999999999998E-2</v>
      </c>
      <c r="R517" s="141">
        <f>Q517*H517</f>
        <v>0.16224</v>
      </c>
      <c r="S517" s="141">
        <v>0</v>
      </c>
      <c r="T517" s="142">
        <f>S517*H517</f>
        <v>0</v>
      </c>
      <c r="AR517" s="143" t="s">
        <v>169</v>
      </c>
      <c r="AT517" s="143" t="s">
        <v>165</v>
      </c>
      <c r="AU517" s="143" t="s">
        <v>170</v>
      </c>
      <c r="AY517" s="17" t="s">
        <v>161</v>
      </c>
      <c r="BE517" s="144">
        <f>IF(N517="základní",J517,0)</f>
        <v>0</v>
      </c>
      <c r="BF517" s="144">
        <f>IF(N517="snížená",J517,0)</f>
        <v>0</v>
      </c>
      <c r="BG517" s="144">
        <f>IF(N517="zákl. přenesená",J517,0)</f>
        <v>0</v>
      </c>
      <c r="BH517" s="144">
        <f>IF(N517="sníž. přenesená",J517,0)</f>
        <v>0</v>
      </c>
      <c r="BI517" s="144">
        <f>IF(N517="nulová",J517,0)</f>
        <v>0</v>
      </c>
      <c r="BJ517" s="17" t="s">
        <v>88</v>
      </c>
      <c r="BK517" s="144">
        <f>ROUND(I517*H517,2)</f>
        <v>0</v>
      </c>
      <c r="BL517" s="17" t="s">
        <v>169</v>
      </c>
      <c r="BM517" s="143" t="s">
        <v>828</v>
      </c>
    </row>
    <row r="518" spans="2:65" s="11" customFormat="1" ht="20.85" customHeight="1">
      <c r="B518" s="120"/>
      <c r="D518" s="121" t="s">
        <v>79</v>
      </c>
      <c r="E518" s="130" t="s">
        <v>728</v>
      </c>
      <c r="F518" s="130" t="s">
        <v>829</v>
      </c>
      <c r="I518" s="123"/>
      <c r="J518" s="131">
        <f>BK518</f>
        <v>0</v>
      </c>
      <c r="L518" s="120"/>
      <c r="M518" s="125"/>
      <c r="P518" s="126">
        <f>SUM(P519:P525)</f>
        <v>0</v>
      </c>
      <c r="R518" s="126">
        <f>SUM(R519:R525)</f>
        <v>0</v>
      </c>
      <c r="T518" s="127">
        <f>SUM(T519:T525)</f>
        <v>0</v>
      </c>
      <c r="AR518" s="121" t="s">
        <v>88</v>
      </c>
      <c r="AT518" s="128" t="s">
        <v>79</v>
      </c>
      <c r="AU518" s="128" t="s">
        <v>90</v>
      </c>
      <c r="AY518" s="121" t="s">
        <v>161</v>
      </c>
      <c r="BK518" s="129">
        <f>SUM(BK519:BK525)</f>
        <v>0</v>
      </c>
    </row>
    <row r="519" spans="2:65" s="1" customFormat="1" ht="16.5" customHeight="1">
      <c r="B519" s="32"/>
      <c r="C519" s="132" t="s">
        <v>830</v>
      </c>
      <c r="D519" s="132" t="s">
        <v>165</v>
      </c>
      <c r="E519" s="133" t="s">
        <v>831</v>
      </c>
      <c r="F519" s="134" t="s">
        <v>832</v>
      </c>
      <c r="G519" s="135" t="s">
        <v>185</v>
      </c>
      <c r="H519" s="136">
        <v>1289.874</v>
      </c>
      <c r="I519" s="137"/>
      <c r="J519" s="138">
        <f>ROUND(I519*H519,2)</f>
        <v>0</v>
      </c>
      <c r="K519" s="134" t="s">
        <v>1</v>
      </c>
      <c r="L519" s="32"/>
      <c r="M519" s="139" t="s">
        <v>1</v>
      </c>
      <c r="N519" s="140" t="s">
        <v>45</v>
      </c>
      <c r="P519" s="141">
        <f>O519*H519</f>
        <v>0</v>
      </c>
      <c r="Q519" s="141">
        <v>0</v>
      </c>
      <c r="R519" s="141">
        <f>Q519*H519</f>
        <v>0</v>
      </c>
      <c r="S519" s="141">
        <v>0</v>
      </c>
      <c r="T519" s="142">
        <f>S519*H519</f>
        <v>0</v>
      </c>
      <c r="AR519" s="143" t="s">
        <v>169</v>
      </c>
      <c r="AT519" s="143" t="s">
        <v>165</v>
      </c>
      <c r="AU519" s="143" t="s">
        <v>170</v>
      </c>
      <c r="AY519" s="17" t="s">
        <v>161</v>
      </c>
      <c r="BE519" s="144">
        <f>IF(N519="základní",J519,0)</f>
        <v>0</v>
      </c>
      <c r="BF519" s="144">
        <f>IF(N519="snížená",J519,0)</f>
        <v>0</v>
      </c>
      <c r="BG519" s="144">
        <f>IF(N519="zákl. přenesená",J519,0)</f>
        <v>0</v>
      </c>
      <c r="BH519" s="144">
        <f>IF(N519="sníž. přenesená",J519,0)</f>
        <v>0</v>
      </c>
      <c r="BI519" s="144">
        <f>IF(N519="nulová",J519,0)</f>
        <v>0</v>
      </c>
      <c r="BJ519" s="17" t="s">
        <v>88</v>
      </c>
      <c r="BK519" s="144">
        <f>ROUND(I519*H519,2)</f>
        <v>0</v>
      </c>
      <c r="BL519" s="17" t="s">
        <v>169</v>
      </c>
      <c r="BM519" s="143" t="s">
        <v>833</v>
      </c>
    </row>
    <row r="520" spans="2:65" s="13" customFormat="1" ht="11.25">
      <c r="B520" s="152"/>
      <c r="D520" s="146" t="s">
        <v>172</v>
      </c>
      <c r="E520" s="153" t="s">
        <v>1</v>
      </c>
      <c r="F520" s="154" t="s">
        <v>834</v>
      </c>
      <c r="H520" s="155">
        <v>1289.874</v>
      </c>
      <c r="I520" s="156"/>
      <c r="L520" s="152"/>
      <c r="M520" s="157"/>
      <c r="T520" s="158"/>
      <c r="AT520" s="153" t="s">
        <v>172</v>
      </c>
      <c r="AU520" s="153" t="s">
        <v>170</v>
      </c>
      <c r="AV520" s="13" t="s">
        <v>90</v>
      </c>
      <c r="AW520" s="13" t="s">
        <v>34</v>
      </c>
      <c r="AX520" s="13" t="s">
        <v>88</v>
      </c>
      <c r="AY520" s="153" t="s">
        <v>161</v>
      </c>
    </row>
    <row r="521" spans="2:65" s="1" customFormat="1" ht="33" customHeight="1">
      <c r="B521" s="32"/>
      <c r="C521" s="132" t="s">
        <v>835</v>
      </c>
      <c r="D521" s="132" t="s">
        <v>165</v>
      </c>
      <c r="E521" s="133" t="s">
        <v>836</v>
      </c>
      <c r="F521" s="134" t="s">
        <v>837</v>
      </c>
      <c r="G521" s="135" t="s">
        <v>185</v>
      </c>
      <c r="H521" s="136">
        <v>34.588000000000001</v>
      </c>
      <c r="I521" s="137"/>
      <c r="J521" s="138">
        <f>ROUND(I521*H521,2)</f>
        <v>0</v>
      </c>
      <c r="K521" s="134" t="s">
        <v>1</v>
      </c>
      <c r="L521" s="32"/>
      <c r="M521" s="139" t="s">
        <v>1</v>
      </c>
      <c r="N521" s="140" t="s">
        <v>45</v>
      </c>
      <c r="P521" s="141">
        <f>O521*H521</f>
        <v>0</v>
      </c>
      <c r="Q521" s="141">
        <v>0</v>
      </c>
      <c r="R521" s="141">
        <f>Q521*H521</f>
        <v>0</v>
      </c>
      <c r="S521" s="141">
        <v>0</v>
      </c>
      <c r="T521" s="142">
        <f>S521*H521</f>
        <v>0</v>
      </c>
      <c r="AR521" s="143" t="s">
        <v>169</v>
      </c>
      <c r="AT521" s="143" t="s">
        <v>165</v>
      </c>
      <c r="AU521" s="143" t="s">
        <v>170</v>
      </c>
      <c r="AY521" s="17" t="s">
        <v>161</v>
      </c>
      <c r="BE521" s="144">
        <f>IF(N521="základní",J521,0)</f>
        <v>0</v>
      </c>
      <c r="BF521" s="144">
        <f>IF(N521="snížená",J521,0)</f>
        <v>0</v>
      </c>
      <c r="BG521" s="144">
        <f>IF(N521="zákl. přenesená",J521,0)</f>
        <v>0</v>
      </c>
      <c r="BH521" s="144">
        <f>IF(N521="sníž. přenesená",J521,0)</f>
        <v>0</v>
      </c>
      <c r="BI521" s="144">
        <f>IF(N521="nulová",J521,0)</f>
        <v>0</v>
      </c>
      <c r="BJ521" s="17" t="s">
        <v>88</v>
      </c>
      <c r="BK521" s="144">
        <f>ROUND(I521*H521,2)</f>
        <v>0</v>
      </c>
      <c r="BL521" s="17" t="s">
        <v>169</v>
      </c>
      <c r="BM521" s="143" t="s">
        <v>838</v>
      </c>
    </row>
    <row r="522" spans="2:65" s="13" customFormat="1" ht="11.25">
      <c r="B522" s="152"/>
      <c r="D522" s="146" t="s">
        <v>172</v>
      </c>
      <c r="E522" s="153" t="s">
        <v>1</v>
      </c>
      <c r="F522" s="154" t="s">
        <v>839</v>
      </c>
      <c r="H522" s="155">
        <v>34.588000000000001</v>
      </c>
      <c r="I522" s="156"/>
      <c r="L522" s="152"/>
      <c r="M522" s="157"/>
      <c r="T522" s="158"/>
      <c r="AT522" s="153" t="s">
        <v>172</v>
      </c>
      <c r="AU522" s="153" t="s">
        <v>170</v>
      </c>
      <c r="AV522" s="13" t="s">
        <v>90</v>
      </c>
      <c r="AW522" s="13" t="s">
        <v>34</v>
      </c>
      <c r="AX522" s="13" t="s">
        <v>88</v>
      </c>
      <c r="AY522" s="153" t="s">
        <v>161</v>
      </c>
    </row>
    <row r="523" spans="2:65" s="1" customFormat="1" ht="37.9" customHeight="1">
      <c r="B523" s="32"/>
      <c r="C523" s="132" t="s">
        <v>840</v>
      </c>
      <c r="D523" s="132" t="s">
        <v>165</v>
      </c>
      <c r="E523" s="133" t="s">
        <v>841</v>
      </c>
      <c r="F523" s="134" t="s">
        <v>842</v>
      </c>
      <c r="G523" s="135" t="s">
        <v>185</v>
      </c>
      <c r="H523" s="136">
        <v>1251.3</v>
      </c>
      <c r="I523" s="137"/>
      <c r="J523" s="138">
        <f>ROUND(I523*H523,2)</f>
        <v>0</v>
      </c>
      <c r="K523" s="134" t="s">
        <v>1</v>
      </c>
      <c r="L523" s="32"/>
      <c r="M523" s="139" t="s">
        <v>1</v>
      </c>
      <c r="N523" s="140" t="s">
        <v>45</v>
      </c>
      <c r="P523" s="141">
        <f>O523*H523</f>
        <v>0</v>
      </c>
      <c r="Q523" s="141">
        <v>0</v>
      </c>
      <c r="R523" s="141">
        <f>Q523*H523</f>
        <v>0</v>
      </c>
      <c r="S523" s="141">
        <v>0</v>
      </c>
      <c r="T523" s="142">
        <f>S523*H523</f>
        <v>0</v>
      </c>
      <c r="AR523" s="143" t="s">
        <v>169</v>
      </c>
      <c r="AT523" s="143" t="s">
        <v>165</v>
      </c>
      <c r="AU523" s="143" t="s">
        <v>170</v>
      </c>
      <c r="AY523" s="17" t="s">
        <v>161</v>
      </c>
      <c r="BE523" s="144">
        <f>IF(N523="základní",J523,0)</f>
        <v>0</v>
      </c>
      <c r="BF523" s="144">
        <f>IF(N523="snížená",J523,0)</f>
        <v>0</v>
      </c>
      <c r="BG523" s="144">
        <f>IF(N523="zákl. přenesená",J523,0)</f>
        <v>0</v>
      </c>
      <c r="BH523" s="144">
        <f>IF(N523="sníž. přenesená",J523,0)</f>
        <v>0</v>
      </c>
      <c r="BI523" s="144">
        <f>IF(N523="nulová",J523,0)</f>
        <v>0</v>
      </c>
      <c r="BJ523" s="17" t="s">
        <v>88</v>
      </c>
      <c r="BK523" s="144">
        <f>ROUND(I523*H523,2)</f>
        <v>0</v>
      </c>
      <c r="BL523" s="17" t="s">
        <v>169</v>
      </c>
      <c r="BM523" s="143" t="s">
        <v>843</v>
      </c>
    </row>
    <row r="524" spans="2:65" s="13" customFormat="1" ht="11.25">
      <c r="B524" s="152"/>
      <c r="D524" s="146" t="s">
        <v>172</v>
      </c>
      <c r="E524" s="153" t="s">
        <v>1</v>
      </c>
      <c r="F524" s="154" t="s">
        <v>844</v>
      </c>
      <c r="H524" s="155">
        <v>1251.3</v>
      </c>
      <c r="I524" s="156"/>
      <c r="L524" s="152"/>
      <c r="M524" s="157"/>
      <c r="T524" s="158"/>
      <c r="AT524" s="153" t="s">
        <v>172</v>
      </c>
      <c r="AU524" s="153" t="s">
        <v>170</v>
      </c>
      <c r="AV524" s="13" t="s">
        <v>90</v>
      </c>
      <c r="AW524" s="13" t="s">
        <v>34</v>
      </c>
      <c r="AX524" s="13" t="s">
        <v>88</v>
      </c>
      <c r="AY524" s="153" t="s">
        <v>161</v>
      </c>
    </row>
    <row r="525" spans="2:65" s="1" customFormat="1" ht="33" customHeight="1">
      <c r="B525" s="32"/>
      <c r="C525" s="132" t="s">
        <v>845</v>
      </c>
      <c r="D525" s="132" t="s">
        <v>165</v>
      </c>
      <c r="E525" s="133" t="s">
        <v>846</v>
      </c>
      <c r="F525" s="134" t="s">
        <v>847</v>
      </c>
      <c r="G525" s="135" t="s">
        <v>185</v>
      </c>
      <c r="H525" s="136">
        <v>730.12300000000005</v>
      </c>
      <c r="I525" s="137"/>
      <c r="J525" s="138">
        <f>ROUND(I525*H525,2)</f>
        <v>0</v>
      </c>
      <c r="K525" s="134" t="s">
        <v>180</v>
      </c>
      <c r="L525" s="32"/>
      <c r="M525" s="183" t="s">
        <v>1</v>
      </c>
      <c r="N525" s="184" t="s">
        <v>45</v>
      </c>
      <c r="O525" s="185"/>
      <c r="P525" s="186">
        <f>O525*H525</f>
        <v>0</v>
      </c>
      <c r="Q525" s="186">
        <v>0</v>
      </c>
      <c r="R525" s="186">
        <f>Q525*H525</f>
        <v>0</v>
      </c>
      <c r="S525" s="186">
        <v>0</v>
      </c>
      <c r="T525" s="187">
        <f>S525*H525</f>
        <v>0</v>
      </c>
      <c r="AR525" s="143" t="s">
        <v>169</v>
      </c>
      <c r="AT525" s="143" t="s">
        <v>165</v>
      </c>
      <c r="AU525" s="143" t="s">
        <v>170</v>
      </c>
      <c r="AY525" s="17" t="s">
        <v>161</v>
      </c>
      <c r="BE525" s="144">
        <f>IF(N525="základní",J525,0)</f>
        <v>0</v>
      </c>
      <c r="BF525" s="144">
        <f>IF(N525="snížená",J525,0)</f>
        <v>0</v>
      </c>
      <c r="BG525" s="144">
        <f>IF(N525="zákl. přenesená",J525,0)</f>
        <v>0</v>
      </c>
      <c r="BH525" s="144">
        <f>IF(N525="sníž. přenesená",J525,0)</f>
        <v>0</v>
      </c>
      <c r="BI525" s="144">
        <f>IF(N525="nulová",J525,0)</f>
        <v>0</v>
      </c>
      <c r="BJ525" s="17" t="s">
        <v>88</v>
      </c>
      <c r="BK525" s="144">
        <f>ROUND(I525*H525,2)</f>
        <v>0</v>
      </c>
      <c r="BL525" s="17" t="s">
        <v>169</v>
      </c>
      <c r="BM525" s="143" t="s">
        <v>848</v>
      </c>
    </row>
    <row r="526" spans="2:65" s="1" customFormat="1" ht="6.95" customHeight="1">
      <c r="B526" s="44"/>
      <c r="C526" s="45"/>
      <c r="D526" s="45"/>
      <c r="E526" s="45"/>
      <c r="F526" s="45"/>
      <c r="G526" s="45"/>
      <c r="H526" s="45"/>
      <c r="I526" s="45"/>
      <c r="J526" s="45"/>
      <c r="K526" s="45"/>
      <c r="L526" s="32"/>
    </row>
  </sheetData>
  <sheetProtection algorithmName="SHA-512" hashValue="gS6Mzfhz2iFC+dg9cl7gXPyCZSj4GZyUwIlX+VfwvQ7dRcFng7Gnx/uNgvBbK7ZgdnZUf8HMtV88IvvWkCFEWA==" saltValue="M3RdCVGAsUgrWPpd/ANC4MRnqz6j6BW55w6apKZjnBrKc6u22+ncWA2iYbmVpJTZvr+e+n9Kc+aTmg4MyU3qiA==" spinCount="100000" sheet="1" objects="1" scenarios="1" formatColumns="0" formatRows="0" autoFilter="0"/>
  <autoFilter ref="C142:K525" xr:uid="{00000000-0009-0000-0000-000001000000}"/>
  <mergeCells count="9">
    <mergeCell ref="E87:H87"/>
    <mergeCell ref="E133:H133"/>
    <mergeCell ref="E135:H135"/>
    <mergeCell ref="L2:V2"/>
    <mergeCell ref="E7:H7"/>
    <mergeCell ref="E9:H9"/>
    <mergeCell ref="E18:H18"/>
    <mergeCell ref="E27:H27"/>
    <mergeCell ref="E85:H85"/>
  </mergeCells>
  <pageMargins left="0.39370078740157483" right="0.39370078740157483" top="0.39370078740157483" bottom="0.39370078740157483" header="0" footer="0"/>
  <pageSetup paperSize="9" scale="76" fitToHeight="0" orientation="portrait"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381"/>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9"/>
      <c r="M2" s="219"/>
      <c r="N2" s="219"/>
      <c r="O2" s="219"/>
      <c r="P2" s="219"/>
      <c r="Q2" s="219"/>
      <c r="R2" s="219"/>
      <c r="S2" s="219"/>
      <c r="T2" s="219"/>
      <c r="U2" s="219"/>
      <c r="V2" s="219"/>
      <c r="AT2" s="17" t="s">
        <v>93</v>
      </c>
    </row>
    <row r="3" spans="2:46" ht="6.95" customHeight="1">
      <c r="B3" s="18"/>
      <c r="C3" s="19"/>
      <c r="D3" s="19"/>
      <c r="E3" s="19"/>
      <c r="F3" s="19"/>
      <c r="G3" s="19"/>
      <c r="H3" s="19"/>
      <c r="I3" s="19"/>
      <c r="J3" s="19"/>
      <c r="K3" s="19"/>
      <c r="L3" s="20"/>
      <c r="AT3" s="17" t="s">
        <v>90</v>
      </c>
    </row>
    <row r="4" spans="2:46" ht="24.95" customHeight="1">
      <c r="B4" s="20"/>
      <c r="D4" s="21" t="s">
        <v>111</v>
      </c>
      <c r="L4" s="20"/>
      <c r="M4" s="88" t="s">
        <v>10</v>
      </c>
      <c r="AT4" s="17" t="s">
        <v>4</v>
      </c>
    </row>
    <row r="5" spans="2:46" ht="6.95" customHeight="1">
      <c r="B5" s="20"/>
      <c r="L5" s="20"/>
    </row>
    <row r="6" spans="2:46" ht="12" customHeight="1">
      <c r="B6" s="20"/>
      <c r="D6" s="27" t="s">
        <v>16</v>
      </c>
      <c r="L6" s="20"/>
    </row>
    <row r="7" spans="2:46" ht="16.5" customHeight="1">
      <c r="B7" s="20"/>
      <c r="E7" s="234" t="str">
        <f>'Rekapitulace stavby'!K6</f>
        <v>III/2444 a III/0105A Přezletice, průtah - III. etapa</v>
      </c>
      <c r="F7" s="235"/>
      <c r="G7" s="235"/>
      <c r="H7" s="235"/>
      <c r="L7" s="20"/>
    </row>
    <row r="8" spans="2:46" s="1" customFormat="1" ht="12" customHeight="1">
      <c r="B8" s="32"/>
      <c r="D8" s="27" t="s">
        <v>112</v>
      </c>
      <c r="L8" s="32"/>
    </row>
    <row r="9" spans="2:46" s="1" customFormat="1" ht="16.5" customHeight="1">
      <c r="B9" s="32"/>
      <c r="E9" s="196" t="s">
        <v>849</v>
      </c>
      <c r="F9" s="236"/>
      <c r="G9" s="236"/>
      <c r="H9" s="236"/>
      <c r="L9" s="32"/>
    </row>
    <row r="10" spans="2:46" s="1" customFormat="1" ht="11.25">
      <c r="B10" s="32"/>
      <c r="L10" s="32"/>
    </row>
    <row r="11" spans="2:46" s="1" customFormat="1" ht="12" customHeight="1">
      <c r="B11" s="32"/>
      <c r="D11" s="27" t="s">
        <v>18</v>
      </c>
      <c r="F11" s="25" t="s">
        <v>1</v>
      </c>
      <c r="I11" s="27" t="s">
        <v>19</v>
      </c>
      <c r="J11" s="25" t="s">
        <v>1</v>
      </c>
      <c r="L11" s="32"/>
    </row>
    <row r="12" spans="2:46" s="1" customFormat="1" ht="12" customHeight="1">
      <c r="B12" s="32"/>
      <c r="D12" s="27" t="s">
        <v>20</v>
      </c>
      <c r="F12" s="25" t="s">
        <v>21</v>
      </c>
      <c r="I12" s="27" t="s">
        <v>22</v>
      </c>
      <c r="J12" s="52" t="str">
        <f>'Rekapitulace stavby'!AN8</f>
        <v>10. 7. 2025</v>
      </c>
      <c r="L12" s="32"/>
    </row>
    <row r="13" spans="2:46" s="1" customFormat="1" ht="10.9" customHeight="1">
      <c r="B13" s="32"/>
      <c r="L13" s="32"/>
    </row>
    <row r="14" spans="2:46" s="1" customFormat="1" ht="12" customHeight="1">
      <c r="B14" s="32"/>
      <c r="D14" s="27" t="s">
        <v>24</v>
      </c>
      <c r="I14" s="27" t="s">
        <v>25</v>
      </c>
      <c r="J14" s="25" t="s">
        <v>1</v>
      </c>
      <c r="L14" s="32"/>
    </row>
    <row r="15" spans="2:46" s="1" customFormat="1" ht="18" customHeight="1">
      <c r="B15" s="32"/>
      <c r="E15" s="25" t="s">
        <v>26</v>
      </c>
      <c r="I15" s="27" t="s">
        <v>27</v>
      </c>
      <c r="J15" s="25" t="s">
        <v>1</v>
      </c>
      <c r="L15" s="32"/>
    </row>
    <row r="16" spans="2:46" s="1" customFormat="1" ht="6.95" customHeight="1">
      <c r="B16" s="32"/>
      <c r="L16" s="32"/>
    </row>
    <row r="17" spans="2:12" s="1" customFormat="1" ht="12" customHeight="1">
      <c r="B17" s="32"/>
      <c r="D17" s="27" t="s">
        <v>28</v>
      </c>
      <c r="I17" s="27" t="s">
        <v>25</v>
      </c>
      <c r="J17" s="28" t="str">
        <f>'Rekapitulace stavby'!AN13</f>
        <v>Vyplň údaj</v>
      </c>
      <c r="L17" s="32"/>
    </row>
    <row r="18" spans="2:12" s="1" customFormat="1" ht="18" customHeight="1">
      <c r="B18" s="32"/>
      <c r="E18" s="237" t="str">
        <f>'Rekapitulace stavby'!E14</f>
        <v>Vyplň údaj</v>
      </c>
      <c r="F18" s="218"/>
      <c r="G18" s="218"/>
      <c r="H18" s="218"/>
      <c r="I18" s="27" t="s">
        <v>27</v>
      </c>
      <c r="J18" s="28" t="str">
        <f>'Rekapitulace stavby'!AN14</f>
        <v>Vyplň údaj</v>
      </c>
      <c r="L18" s="32"/>
    </row>
    <row r="19" spans="2:12" s="1" customFormat="1" ht="6.95" customHeight="1">
      <c r="B19" s="32"/>
      <c r="L19" s="32"/>
    </row>
    <row r="20" spans="2:12" s="1" customFormat="1" ht="12" customHeight="1">
      <c r="B20" s="32"/>
      <c r="D20" s="27" t="s">
        <v>30</v>
      </c>
      <c r="I20" s="27" t="s">
        <v>25</v>
      </c>
      <c r="J20" s="25" t="str">
        <f>IF('Rekapitulace stavby'!AN16="","",'Rekapitulace stavby'!AN16)</f>
        <v>27086135</v>
      </c>
      <c r="L20" s="32"/>
    </row>
    <row r="21" spans="2:12" s="1" customFormat="1" ht="18" customHeight="1">
      <c r="B21" s="32"/>
      <c r="E21" s="25" t="str">
        <f>IF('Rekapitulace stavby'!E17="","",'Rekapitulace stavby'!E17)</f>
        <v>CR Project s.r.o.</v>
      </c>
      <c r="I21" s="27" t="s">
        <v>27</v>
      </c>
      <c r="J21" s="25" t="str">
        <f>IF('Rekapitulace stavby'!AN17="","",'Rekapitulace stavby'!AN17)</f>
        <v>CZ27086135</v>
      </c>
      <c r="L21" s="32"/>
    </row>
    <row r="22" spans="2:12" s="1" customFormat="1" ht="6.95" customHeight="1">
      <c r="B22" s="32"/>
      <c r="L22" s="32"/>
    </row>
    <row r="23" spans="2:12" s="1" customFormat="1" ht="12" customHeight="1">
      <c r="B23" s="32"/>
      <c r="D23" s="27" t="s">
        <v>35</v>
      </c>
      <c r="I23" s="27" t="s">
        <v>25</v>
      </c>
      <c r="J23" s="25" t="s">
        <v>1</v>
      </c>
      <c r="L23" s="32"/>
    </row>
    <row r="24" spans="2:12" s="1" customFormat="1" ht="18" customHeight="1">
      <c r="B24" s="32"/>
      <c r="E24" s="25" t="s">
        <v>21</v>
      </c>
      <c r="I24" s="27" t="s">
        <v>27</v>
      </c>
      <c r="J24" s="25" t="s">
        <v>1</v>
      </c>
      <c r="L24" s="32"/>
    </row>
    <row r="25" spans="2:12" s="1" customFormat="1" ht="6.95" customHeight="1">
      <c r="B25" s="32"/>
      <c r="L25" s="32"/>
    </row>
    <row r="26" spans="2:12" s="1" customFormat="1" ht="12" customHeight="1">
      <c r="B26" s="32"/>
      <c r="D26" s="27" t="s">
        <v>38</v>
      </c>
      <c r="L26" s="32"/>
    </row>
    <row r="27" spans="2:12" s="7" customFormat="1" ht="16.5" customHeight="1">
      <c r="B27" s="89"/>
      <c r="E27" s="223" t="s">
        <v>1</v>
      </c>
      <c r="F27" s="223"/>
      <c r="G27" s="223"/>
      <c r="H27" s="223"/>
      <c r="L27" s="89"/>
    </row>
    <row r="28" spans="2:12" s="1" customFormat="1" ht="6.95" customHeight="1">
      <c r="B28" s="32"/>
      <c r="L28" s="32"/>
    </row>
    <row r="29" spans="2:12" s="1" customFormat="1" ht="6.95" customHeight="1">
      <c r="B29" s="32"/>
      <c r="D29" s="53"/>
      <c r="E29" s="53"/>
      <c r="F29" s="53"/>
      <c r="G29" s="53"/>
      <c r="H29" s="53"/>
      <c r="I29" s="53"/>
      <c r="J29" s="53"/>
      <c r="K29" s="53"/>
      <c r="L29" s="32"/>
    </row>
    <row r="30" spans="2:12" s="1" customFormat="1" ht="25.35" customHeight="1">
      <c r="B30" s="32"/>
      <c r="D30" s="90" t="s">
        <v>40</v>
      </c>
      <c r="J30" s="66">
        <f>ROUNDUP(J129, 2)</f>
        <v>0</v>
      </c>
      <c r="L30" s="32"/>
    </row>
    <row r="31" spans="2:12" s="1" customFormat="1" ht="6.95" customHeight="1">
      <c r="B31" s="32"/>
      <c r="D31" s="53"/>
      <c r="E31" s="53"/>
      <c r="F31" s="53"/>
      <c r="G31" s="53"/>
      <c r="H31" s="53"/>
      <c r="I31" s="53"/>
      <c r="J31" s="53"/>
      <c r="K31" s="53"/>
      <c r="L31" s="32"/>
    </row>
    <row r="32" spans="2:12" s="1" customFormat="1" ht="14.45" customHeight="1">
      <c r="B32" s="32"/>
      <c r="F32" s="35" t="s">
        <v>42</v>
      </c>
      <c r="I32" s="35" t="s">
        <v>41</v>
      </c>
      <c r="J32" s="35" t="s">
        <v>43</v>
      </c>
      <c r="L32" s="32"/>
    </row>
    <row r="33" spans="2:12" s="1" customFormat="1" ht="14.45" customHeight="1">
      <c r="B33" s="32"/>
      <c r="D33" s="55" t="s">
        <v>44</v>
      </c>
      <c r="E33" s="27" t="s">
        <v>45</v>
      </c>
      <c r="F33" s="91">
        <f>ROUNDUP((SUM(BE129:BE380)),  2)</f>
        <v>0</v>
      </c>
      <c r="I33" s="92">
        <v>0.21</v>
      </c>
      <c r="J33" s="91">
        <f>ROUNDUP(((SUM(BE129:BE380))*I33),  2)</f>
        <v>0</v>
      </c>
      <c r="L33" s="32"/>
    </row>
    <row r="34" spans="2:12" s="1" customFormat="1" ht="14.45" customHeight="1">
      <c r="B34" s="32"/>
      <c r="E34" s="27" t="s">
        <v>46</v>
      </c>
      <c r="F34" s="91">
        <f>ROUNDUP((SUM(BF129:BF380)),  2)</f>
        <v>0</v>
      </c>
      <c r="I34" s="92">
        <v>0.12</v>
      </c>
      <c r="J34" s="91">
        <f>ROUNDUP(((SUM(BF129:BF380))*I34),  2)</f>
        <v>0</v>
      </c>
      <c r="L34" s="32"/>
    </row>
    <row r="35" spans="2:12" s="1" customFormat="1" ht="14.45" hidden="1" customHeight="1">
      <c r="B35" s="32"/>
      <c r="E35" s="27" t="s">
        <v>47</v>
      </c>
      <c r="F35" s="91">
        <f>ROUNDUP((SUM(BG129:BG380)),  2)</f>
        <v>0</v>
      </c>
      <c r="I35" s="92">
        <v>0.21</v>
      </c>
      <c r="J35" s="91">
        <f>0</f>
        <v>0</v>
      </c>
      <c r="L35" s="32"/>
    </row>
    <row r="36" spans="2:12" s="1" customFormat="1" ht="14.45" hidden="1" customHeight="1">
      <c r="B36" s="32"/>
      <c r="E36" s="27" t="s">
        <v>48</v>
      </c>
      <c r="F36" s="91">
        <f>ROUNDUP((SUM(BH129:BH380)),  2)</f>
        <v>0</v>
      </c>
      <c r="I36" s="92">
        <v>0.12</v>
      </c>
      <c r="J36" s="91">
        <f>0</f>
        <v>0</v>
      </c>
      <c r="L36" s="32"/>
    </row>
    <row r="37" spans="2:12" s="1" customFormat="1" ht="14.45" hidden="1" customHeight="1">
      <c r="B37" s="32"/>
      <c r="E37" s="27" t="s">
        <v>49</v>
      </c>
      <c r="F37" s="91">
        <f>ROUNDUP((SUM(BI129:BI380)),  2)</f>
        <v>0</v>
      </c>
      <c r="I37" s="92">
        <v>0</v>
      </c>
      <c r="J37" s="91">
        <f>0</f>
        <v>0</v>
      </c>
      <c r="L37" s="32"/>
    </row>
    <row r="38" spans="2:12" s="1" customFormat="1" ht="6.95" customHeight="1">
      <c r="B38" s="32"/>
      <c r="L38" s="32"/>
    </row>
    <row r="39" spans="2:12" s="1" customFormat="1" ht="25.35" customHeight="1">
      <c r="B39" s="32"/>
      <c r="C39" s="93"/>
      <c r="D39" s="94" t="s">
        <v>50</v>
      </c>
      <c r="E39" s="57"/>
      <c r="F39" s="57"/>
      <c r="G39" s="95" t="s">
        <v>51</v>
      </c>
      <c r="H39" s="96" t="s">
        <v>52</v>
      </c>
      <c r="I39" s="57"/>
      <c r="J39" s="97">
        <f>SUM(J30:J37)</f>
        <v>0</v>
      </c>
      <c r="K39" s="98"/>
      <c r="L39" s="32"/>
    </row>
    <row r="40" spans="2:12" s="1" customFormat="1" ht="14.45" customHeight="1">
      <c r="B40" s="32"/>
      <c r="L40" s="32"/>
    </row>
    <row r="41" spans="2:12" ht="14.45" customHeight="1">
      <c r="B41" s="20"/>
      <c r="L41" s="20"/>
    </row>
    <row r="42" spans="2:12" ht="14.45" customHeight="1">
      <c r="B42" s="20"/>
      <c r="L42" s="20"/>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53</v>
      </c>
      <c r="E50" s="42"/>
      <c r="F50" s="42"/>
      <c r="G50" s="41" t="s">
        <v>54</v>
      </c>
      <c r="H50" s="42"/>
      <c r="I50" s="42"/>
      <c r="J50" s="42"/>
      <c r="K50" s="42"/>
      <c r="L50" s="32"/>
    </row>
    <row r="51" spans="2:12" ht="11.25">
      <c r="B51" s="20"/>
      <c r="L51" s="20"/>
    </row>
    <row r="52" spans="2:12" ht="11.25">
      <c r="B52" s="20"/>
      <c r="L52" s="20"/>
    </row>
    <row r="53" spans="2:12" ht="11.25">
      <c r="B53" s="20"/>
      <c r="L53" s="20"/>
    </row>
    <row r="54" spans="2:12" ht="11.25">
      <c r="B54" s="20"/>
      <c r="L54" s="20"/>
    </row>
    <row r="55" spans="2:12" ht="11.25">
      <c r="B55" s="20"/>
      <c r="L55" s="20"/>
    </row>
    <row r="56" spans="2:12" ht="11.25">
      <c r="B56" s="20"/>
      <c r="L56" s="20"/>
    </row>
    <row r="57" spans="2:12" ht="11.25">
      <c r="B57" s="20"/>
      <c r="L57" s="20"/>
    </row>
    <row r="58" spans="2:12" ht="11.25">
      <c r="B58" s="20"/>
      <c r="L58" s="20"/>
    </row>
    <row r="59" spans="2:12" ht="11.25">
      <c r="B59" s="20"/>
      <c r="L59" s="20"/>
    </row>
    <row r="60" spans="2:12" ht="11.25">
      <c r="B60" s="20"/>
      <c r="L60" s="20"/>
    </row>
    <row r="61" spans="2:12" s="1" customFormat="1" ht="12.75">
      <c r="B61" s="32"/>
      <c r="D61" s="43" t="s">
        <v>55</v>
      </c>
      <c r="E61" s="34"/>
      <c r="F61" s="99" t="s">
        <v>56</v>
      </c>
      <c r="G61" s="43" t="s">
        <v>55</v>
      </c>
      <c r="H61" s="34"/>
      <c r="I61" s="34"/>
      <c r="J61" s="100" t="s">
        <v>56</v>
      </c>
      <c r="K61" s="34"/>
      <c r="L61" s="32"/>
    </row>
    <row r="62" spans="2:12" ht="11.25">
      <c r="B62" s="20"/>
      <c r="L62" s="20"/>
    </row>
    <row r="63" spans="2:12" ht="11.25">
      <c r="B63" s="20"/>
      <c r="L63" s="20"/>
    </row>
    <row r="64" spans="2:12" ht="11.25">
      <c r="B64" s="20"/>
      <c r="L64" s="20"/>
    </row>
    <row r="65" spans="2:12" s="1" customFormat="1" ht="12.75">
      <c r="B65" s="32"/>
      <c r="D65" s="41" t="s">
        <v>57</v>
      </c>
      <c r="E65" s="42"/>
      <c r="F65" s="42"/>
      <c r="G65" s="41" t="s">
        <v>58</v>
      </c>
      <c r="H65" s="42"/>
      <c r="I65" s="42"/>
      <c r="J65" s="42"/>
      <c r="K65" s="42"/>
      <c r="L65" s="32"/>
    </row>
    <row r="66" spans="2:12" ht="11.25">
      <c r="B66" s="20"/>
      <c r="L66" s="20"/>
    </row>
    <row r="67" spans="2:12" ht="11.25">
      <c r="B67" s="20"/>
      <c r="L67" s="20"/>
    </row>
    <row r="68" spans="2:12" ht="11.25">
      <c r="B68" s="20"/>
      <c r="L68" s="20"/>
    </row>
    <row r="69" spans="2:12" ht="11.25">
      <c r="B69" s="20"/>
      <c r="L69" s="20"/>
    </row>
    <row r="70" spans="2:12" ht="11.25">
      <c r="B70" s="20"/>
      <c r="L70" s="20"/>
    </row>
    <row r="71" spans="2:12" ht="11.25">
      <c r="B71" s="20"/>
      <c r="L71" s="20"/>
    </row>
    <row r="72" spans="2:12" ht="11.25">
      <c r="B72" s="20"/>
      <c r="L72" s="20"/>
    </row>
    <row r="73" spans="2:12" ht="11.25">
      <c r="B73" s="20"/>
      <c r="L73" s="20"/>
    </row>
    <row r="74" spans="2:12" ht="11.25">
      <c r="B74" s="20"/>
      <c r="L74" s="20"/>
    </row>
    <row r="75" spans="2:12" ht="11.25">
      <c r="B75" s="20"/>
      <c r="L75" s="20"/>
    </row>
    <row r="76" spans="2:12" s="1" customFormat="1" ht="12.75">
      <c r="B76" s="32"/>
      <c r="D76" s="43" t="s">
        <v>55</v>
      </c>
      <c r="E76" s="34"/>
      <c r="F76" s="99" t="s">
        <v>56</v>
      </c>
      <c r="G76" s="43" t="s">
        <v>55</v>
      </c>
      <c r="H76" s="34"/>
      <c r="I76" s="34"/>
      <c r="J76" s="100" t="s">
        <v>56</v>
      </c>
      <c r="K76" s="34"/>
      <c r="L76" s="32"/>
    </row>
    <row r="77" spans="2:12" s="1" customFormat="1" ht="14.45" customHeight="1">
      <c r="B77" s="44"/>
      <c r="C77" s="45"/>
      <c r="D77" s="45"/>
      <c r="E77" s="45"/>
      <c r="F77" s="45"/>
      <c r="G77" s="45"/>
      <c r="H77" s="45"/>
      <c r="I77" s="45"/>
      <c r="J77" s="45"/>
      <c r="K77" s="45"/>
      <c r="L77" s="32"/>
    </row>
    <row r="81" spans="2:47" s="1" customFormat="1" ht="6.95" customHeight="1">
      <c r="B81" s="46"/>
      <c r="C81" s="47"/>
      <c r="D81" s="47"/>
      <c r="E81" s="47"/>
      <c r="F81" s="47"/>
      <c r="G81" s="47"/>
      <c r="H81" s="47"/>
      <c r="I81" s="47"/>
      <c r="J81" s="47"/>
      <c r="K81" s="47"/>
      <c r="L81" s="32"/>
    </row>
    <row r="82" spans="2:47" s="1" customFormat="1" ht="24.95" customHeight="1">
      <c r="B82" s="32"/>
      <c r="C82" s="21" t="s">
        <v>114</v>
      </c>
      <c r="L82" s="32"/>
    </row>
    <row r="83" spans="2:47" s="1" customFormat="1" ht="6.95" customHeight="1">
      <c r="B83" s="32"/>
      <c r="L83" s="32"/>
    </row>
    <row r="84" spans="2:47" s="1" customFormat="1" ht="12" customHeight="1">
      <c r="B84" s="32"/>
      <c r="C84" s="27" t="s">
        <v>16</v>
      </c>
      <c r="L84" s="32"/>
    </row>
    <row r="85" spans="2:47" s="1" customFormat="1" ht="16.5" customHeight="1">
      <c r="B85" s="32"/>
      <c r="E85" s="234" t="str">
        <f>E7</f>
        <v>III/2444 a III/0105A Přezletice, průtah - III. etapa</v>
      </c>
      <c r="F85" s="235"/>
      <c r="G85" s="235"/>
      <c r="H85" s="235"/>
      <c r="L85" s="32"/>
    </row>
    <row r="86" spans="2:47" s="1" customFormat="1" ht="12" customHeight="1">
      <c r="B86" s="32"/>
      <c r="C86" s="27" t="s">
        <v>112</v>
      </c>
      <c r="L86" s="32"/>
    </row>
    <row r="87" spans="2:47" s="1" customFormat="1" ht="16.5" customHeight="1">
      <c r="B87" s="32"/>
      <c r="E87" s="196" t="str">
        <f>E9</f>
        <v>SO.201 - SO.201 - Most ev.č. 2444-4 v km 0,242 00</v>
      </c>
      <c r="F87" s="236"/>
      <c r="G87" s="236"/>
      <c r="H87" s="236"/>
      <c r="L87" s="32"/>
    </row>
    <row r="88" spans="2:47" s="1" customFormat="1" ht="6.95" customHeight="1">
      <c r="B88" s="32"/>
      <c r="L88" s="32"/>
    </row>
    <row r="89" spans="2:47" s="1" customFormat="1" ht="12" customHeight="1">
      <c r="B89" s="32"/>
      <c r="C89" s="27" t="s">
        <v>20</v>
      </c>
      <c r="F89" s="25" t="str">
        <f>F12</f>
        <v xml:space="preserve"> </v>
      </c>
      <c r="I89" s="27" t="s">
        <v>22</v>
      </c>
      <c r="J89" s="52" t="str">
        <f>IF(J12="","",J12)</f>
        <v>10. 7. 2025</v>
      </c>
      <c r="L89" s="32"/>
    </row>
    <row r="90" spans="2:47" s="1" customFormat="1" ht="6.95" customHeight="1">
      <c r="B90" s="32"/>
      <c r="L90" s="32"/>
    </row>
    <row r="91" spans="2:47" s="1" customFormat="1" ht="15.2" customHeight="1">
      <c r="B91" s="32"/>
      <c r="C91" s="27" t="s">
        <v>24</v>
      </c>
      <c r="F91" s="25" t="str">
        <f>E15</f>
        <v>KSÚS středočeského kraje, Obec Přezletice</v>
      </c>
      <c r="I91" s="27" t="s">
        <v>30</v>
      </c>
      <c r="J91" s="30" t="str">
        <f>E21</f>
        <v>CR Project s.r.o.</v>
      </c>
      <c r="L91" s="32"/>
    </row>
    <row r="92" spans="2:47" s="1" customFormat="1" ht="15.2" customHeight="1">
      <c r="B92" s="32"/>
      <c r="C92" s="27" t="s">
        <v>28</v>
      </c>
      <c r="F92" s="25" t="str">
        <f>IF(E18="","",E18)</f>
        <v>Vyplň údaj</v>
      </c>
      <c r="I92" s="27" t="s">
        <v>35</v>
      </c>
      <c r="J92" s="30" t="str">
        <f>E24</f>
        <v xml:space="preserve"> </v>
      </c>
      <c r="L92" s="32"/>
    </row>
    <row r="93" spans="2:47" s="1" customFormat="1" ht="10.35" customHeight="1">
      <c r="B93" s="32"/>
      <c r="L93" s="32"/>
    </row>
    <row r="94" spans="2:47" s="1" customFormat="1" ht="29.25" customHeight="1">
      <c r="B94" s="32"/>
      <c r="C94" s="101" t="s">
        <v>115</v>
      </c>
      <c r="D94" s="93"/>
      <c r="E94" s="93"/>
      <c r="F94" s="93"/>
      <c r="G94" s="93"/>
      <c r="H94" s="93"/>
      <c r="I94" s="93"/>
      <c r="J94" s="102" t="s">
        <v>116</v>
      </c>
      <c r="K94" s="93"/>
      <c r="L94" s="32"/>
    </row>
    <row r="95" spans="2:47" s="1" customFormat="1" ht="10.35" customHeight="1">
      <c r="B95" s="32"/>
      <c r="L95" s="32"/>
    </row>
    <row r="96" spans="2:47" s="1" customFormat="1" ht="22.9" customHeight="1">
      <c r="B96" s="32"/>
      <c r="C96" s="103" t="s">
        <v>117</v>
      </c>
      <c r="J96" s="66">
        <f>J129</f>
        <v>0</v>
      </c>
      <c r="L96" s="32"/>
      <c r="AU96" s="17" t="s">
        <v>118</v>
      </c>
    </row>
    <row r="97" spans="2:12" s="8" customFormat="1" ht="24.95" customHeight="1">
      <c r="B97" s="104"/>
      <c r="D97" s="105" t="s">
        <v>119</v>
      </c>
      <c r="E97" s="106"/>
      <c r="F97" s="106"/>
      <c r="G97" s="106"/>
      <c r="H97" s="106"/>
      <c r="I97" s="106"/>
      <c r="J97" s="107">
        <f>J130</f>
        <v>0</v>
      </c>
      <c r="L97" s="104"/>
    </row>
    <row r="98" spans="2:12" s="9" customFormat="1" ht="19.899999999999999" customHeight="1">
      <c r="B98" s="108"/>
      <c r="D98" s="109" t="s">
        <v>120</v>
      </c>
      <c r="E98" s="110"/>
      <c r="F98" s="110"/>
      <c r="G98" s="110"/>
      <c r="H98" s="110"/>
      <c r="I98" s="110"/>
      <c r="J98" s="111">
        <f>J131</f>
        <v>0</v>
      </c>
      <c r="L98" s="108"/>
    </row>
    <row r="99" spans="2:12" s="9" customFormat="1" ht="19.899999999999999" customHeight="1">
      <c r="B99" s="108"/>
      <c r="D99" s="109" t="s">
        <v>124</v>
      </c>
      <c r="E99" s="110"/>
      <c r="F99" s="110"/>
      <c r="G99" s="110"/>
      <c r="H99" s="110"/>
      <c r="I99" s="110"/>
      <c r="J99" s="111">
        <f>J179</f>
        <v>0</v>
      </c>
      <c r="L99" s="108"/>
    </row>
    <row r="100" spans="2:12" s="9" customFormat="1" ht="19.899999999999999" customHeight="1">
      <c r="B100" s="108"/>
      <c r="D100" s="109" t="s">
        <v>850</v>
      </c>
      <c r="E100" s="110"/>
      <c r="F100" s="110"/>
      <c r="G100" s="110"/>
      <c r="H100" s="110"/>
      <c r="I100" s="110"/>
      <c r="J100" s="111">
        <f>J221</f>
        <v>0</v>
      </c>
      <c r="L100" s="108"/>
    </row>
    <row r="101" spans="2:12" s="9" customFormat="1" ht="19.899999999999999" customHeight="1">
      <c r="B101" s="108"/>
      <c r="D101" s="109" t="s">
        <v>851</v>
      </c>
      <c r="E101" s="110"/>
      <c r="F101" s="110"/>
      <c r="G101" s="110"/>
      <c r="H101" s="110"/>
      <c r="I101" s="110"/>
      <c r="J101" s="111">
        <f>J246</f>
        <v>0</v>
      </c>
      <c r="L101" s="108"/>
    </row>
    <row r="102" spans="2:12" s="9" customFormat="1" ht="19.899999999999999" customHeight="1">
      <c r="B102" s="108"/>
      <c r="D102" s="109" t="s">
        <v>852</v>
      </c>
      <c r="E102" s="110"/>
      <c r="F102" s="110"/>
      <c r="G102" s="110"/>
      <c r="H102" s="110"/>
      <c r="I102" s="110"/>
      <c r="J102" s="111">
        <f>J275</f>
        <v>0</v>
      </c>
      <c r="L102" s="108"/>
    </row>
    <row r="103" spans="2:12" s="9" customFormat="1" ht="19.899999999999999" customHeight="1">
      <c r="B103" s="108"/>
      <c r="D103" s="109" t="s">
        <v>853</v>
      </c>
      <c r="E103" s="110"/>
      <c r="F103" s="110"/>
      <c r="G103" s="110"/>
      <c r="H103" s="110"/>
      <c r="I103" s="110"/>
      <c r="J103" s="111">
        <f>J292</f>
        <v>0</v>
      </c>
      <c r="L103" s="108"/>
    </row>
    <row r="104" spans="2:12" s="9" customFormat="1" ht="19.899999999999999" customHeight="1">
      <c r="B104" s="108"/>
      <c r="D104" s="109" t="s">
        <v>854</v>
      </c>
      <c r="E104" s="110"/>
      <c r="F104" s="110"/>
      <c r="G104" s="110"/>
      <c r="H104" s="110"/>
      <c r="I104" s="110"/>
      <c r="J104" s="111">
        <f>J296</f>
        <v>0</v>
      </c>
      <c r="L104" s="108"/>
    </row>
    <row r="105" spans="2:12" s="9" customFormat="1" ht="19.899999999999999" customHeight="1">
      <c r="B105" s="108"/>
      <c r="D105" s="109" t="s">
        <v>855</v>
      </c>
      <c r="E105" s="110"/>
      <c r="F105" s="110"/>
      <c r="G105" s="110"/>
      <c r="H105" s="110"/>
      <c r="I105" s="110"/>
      <c r="J105" s="111">
        <f>J325</f>
        <v>0</v>
      </c>
      <c r="L105" s="108"/>
    </row>
    <row r="106" spans="2:12" s="9" customFormat="1" ht="19.899999999999999" customHeight="1">
      <c r="B106" s="108"/>
      <c r="D106" s="109" t="s">
        <v>856</v>
      </c>
      <c r="E106" s="110"/>
      <c r="F106" s="110"/>
      <c r="G106" s="110"/>
      <c r="H106" s="110"/>
      <c r="I106" s="110"/>
      <c r="J106" s="111">
        <f>J340</f>
        <v>0</v>
      </c>
      <c r="L106" s="108"/>
    </row>
    <row r="107" spans="2:12" s="8" customFormat="1" ht="24.95" customHeight="1">
      <c r="B107" s="104"/>
      <c r="D107" s="105" t="s">
        <v>857</v>
      </c>
      <c r="E107" s="106"/>
      <c r="F107" s="106"/>
      <c r="G107" s="106"/>
      <c r="H107" s="106"/>
      <c r="I107" s="106"/>
      <c r="J107" s="107">
        <f>J343</f>
        <v>0</v>
      </c>
      <c r="L107" s="104"/>
    </row>
    <row r="108" spans="2:12" s="9" customFormat="1" ht="19.899999999999999" customHeight="1">
      <c r="B108" s="108"/>
      <c r="D108" s="109" t="s">
        <v>858</v>
      </c>
      <c r="E108" s="110"/>
      <c r="F108" s="110"/>
      <c r="G108" s="110"/>
      <c r="H108" s="110"/>
      <c r="I108" s="110"/>
      <c r="J108" s="111">
        <f>J344</f>
        <v>0</v>
      </c>
      <c r="L108" s="108"/>
    </row>
    <row r="109" spans="2:12" s="9" customFormat="1" ht="19.899999999999999" customHeight="1">
      <c r="B109" s="108"/>
      <c r="D109" s="109" t="s">
        <v>859</v>
      </c>
      <c r="E109" s="110"/>
      <c r="F109" s="110"/>
      <c r="G109" s="110"/>
      <c r="H109" s="110"/>
      <c r="I109" s="110"/>
      <c r="J109" s="111">
        <f>J375</f>
        <v>0</v>
      </c>
      <c r="L109" s="108"/>
    </row>
    <row r="110" spans="2:12" s="1" customFormat="1" ht="21.75" customHeight="1">
      <c r="B110" s="32"/>
      <c r="L110" s="32"/>
    </row>
    <row r="111" spans="2:12" s="1" customFormat="1" ht="6.95" customHeight="1">
      <c r="B111" s="44"/>
      <c r="C111" s="45"/>
      <c r="D111" s="45"/>
      <c r="E111" s="45"/>
      <c r="F111" s="45"/>
      <c r="G111" s="45"/>
      <c r="H111" s="45"/>
      <c r="I111" s="45"/>
      <c r="J111" s="45"/>
      <c r="K111" s="45"/>
      <c r="L111" s="32"/>
    </row>
    <row r="115" spans="2:20" s="1" customFormat="1" ht="6.95" customHeight="1">
      <c r="B115" s="46"/>
      <c r="C115" s="47"/>
      <c r="D115" s="47"/>
      <c r="E115" s="47"/>
      <c r="F115" s="47"/>
      <c r="G115" s="47"/>
      <c r="H115" s="47"/>
      <c r="I115" s="47"/>
      <c r="J115" s="47"/>
      <c r="K115" s="47"/>
      <c r="L115" s="32"/>
    </row>
    <row r="116" spans="2:20" s="1" customFormat="1" ht="24.95" customHeight="1">
      <c r="B116" s="32"/>
      <c r="C116" s="21" t="s">
        <v>146</v>
      </c>
      <c r="L116" s="32"/>
    </row>
    <row r="117" spans="2:20" s="1" customFormat="1" ht="6.95" customHeight="1">
      <c r="B117" s="32"/>
      <c r="L117" s="32"/>
    </row>
    <row r="118" spans="2:20" s="1" customFormat="1" ht="12" customHeight="1">
      <c r="B118" s="32"/>
      <c r="C118" s="27" t="s">
        <v>16</v>
      </c>
      <c r="L118" s="32"/>
    </row>
    <row r="119" spans="2:20" s="1" customFormat="1" ht="16.5" customHeight="1">
      <c r="B119" s="32"/>
      <c r="E119" s="234" t="str">
        <f>E7</f>
        <v>III/2444 a III/0105A Přezletice, průtah - III. etapa</v>
      </c>
      <c r="F119" s="235"/>
      <c r="G119" s="235"/>
      <c r="H119" s="235"/>
      <c r="L119" s="32"/>
    </row>
    <row r="120" spans="2:20" s="1" customFormat="1" ht="12" customHeight="1">
      <c r="B120" s="32"/>
      <c r="C120" s="27" t="s">
        <v>112</v>
      </c>
      <c r="L120" s="32"/>
    </row>
    <row r="121" spans="2:20" s="1" customFormat="1" ht="16.5" customHeight="1">
      <c r="B121" s="32"/>
      <c r="E121" s="196" t="str">
        <f>E9</f>
        <v>SO.201 - SO.201 - Most ev.č. 2444-4 v km 0,242 00</v>
      </c>
      <c r="F121" s="236"/>
      <c r="G121" s="236"/>
      <c r="H121" s="236"/>
      <c r="L121" s="32"/>
    </row>
    <row r="122" spans="2:20" s="1" customFormat="1" ht="6.95" customHeight="1">
      <c r="B122" s="32"/>
      <c r="L122" s="32"/>
    </row>
    <row r="123" spans="2:20" s="1" customFormat="1" ht="12" customHeight="1">
      <c r="B123" s="32"/>
      <c r="C123" s="27" t="s">
        <v>20</v>
      </c>
      <c r="F123" s="25" t="str">
        <f>F12</f>
        <v xml:space="preserve"> </v>
      </c>
      <c r="I123" s="27" t="s">
        <v>22</v>
      </c>
      <c r="J123" s="52" t="str">
        <f>IF(J12="","",J12)</f>
        <v>10. 7. 2025</v>
      </c>
      <c r="L123" s="32"/>
    </row>
    <row r="124" spans="2:20" s="1" customFormat="1" ht="6.95" customHeight="1">
      <c r="B124" s="32"/>
      <c r="L124" s="32"/>
    </row>
    <row r="125" spans="2:20" s="1" customFormat="1" ht="15.2" customHeight="1">
      <c r="B125" s="32"/>
      <c r="C125" s="27" t="s">
        <v>24</v>
      </c>
      <c r="F125" s="25" t="str">
        <f>E15</f>
        <v>KSÚS středočeského kraje, Obec Přezletice</v>
      </c>
      <c r="I125" s="27" t="s">
        <v>30</v>
      </c>
      <c r="J125" s="30" t="str">
        <f>E21</f>
        <v>CR Project s.r.o.</v>
      </c>
      <c r="L125" s="32"/>
    </row>
    <row r="126" spans="2:20" s="1" customFormat="1" ht="15.2" customHeight="1">
      <c r="B126" s="32"/>
      <c r="C126" s="27" t="s">
        <v>28</v>
      </c>
      <c r="F126" s="25" t="str">
        <f>IF(E18="","",E18)</f>
        <v>Vyplň údaj</v>
      </c>
      <c r="I126" s="27" t="s">
        <v>35</v>
      </c>
      <c r="J126" s="30" t="str">
        <f>E24</f>
        <v xml:space="preserve"> </v>
      </c>
      <c r="L126" s="32"/>
    </row>
    <row r="127" spans="2:20" s="1" customFormat="1" ht="10.35" customHeight="1">
      <c r="B127" s="32"/>
      <c r="L127" s="32"/>
    </row>
    <row r="128" spans="2:20" s="10" customFormat="1" ht="29.25" customHeight="1">
      <c r="B128" s="112"/>
      <c r="C128" s="113" t="s">
        <v>147</v>
      </c>
      <c r="D128" s="114" t="s">
        <v>65</v>
      </c>
      <c r="E128" s="114" t="s">
        <v>61</v>
      </c>
      <c r="F128" s="114" t="s">
        <v>62</v>
      </c>
      <c r="G128" s="114" t="s">
        <v>148</v>
      </c>
      <c r="H128" s="114" t="s">
        <v>149</v>
      </c>
      <c r="I128" s="114" t="s">
        <v>150</v>
      </c>
      <c r="J128" s="114" t="s">
        <v>116</v>
      </c>
      <c r="K128" s="115" t="s">
        <v>151</v>
      </c>
      <c r="L128" s="112"/>
      <c r="M128" s="59" t="s">
        <v>1</v>
      </c>
      <c r="N128" s="60" t="s">
        <v>44</v>
      </c>
      <c r="O128" s="60" t="s">
        <v>152</v>
      </c>
      <c r="P128" s="60" t="s">
        <v>153</v>
      </c>
      <c r="Q128" s="60" t="s">
        <v>154</v>
      </c>
      <c r="R128" s="60" t="s">
        <v>155</v>
      </c>
      <c r="S128" s="60" t="s">
        <v>156</v>
      </c>
      <c r="T128" s="61" t="s">
        <v>157</v>
      </c>
    </row>
    <row r="129" spans="2:65" s="1" customFormat="1" ht="22.9" customHeight="1">
      <c r="B129" s="32"/>
      <c r="C129" s="64" t="s">
        <v>158</v>
      </c>
      <c r="J129" s="116">
        <f>BK129</f>
        <v>0</v>
      </c>
      <c r="L129" s="32"/>
      <c r="M129" s="62"/>
      <c r="N129" s="53"/>
      <c r="O129" s="53"/>
      <c r="P129" s="117">
        <f>P130+P343</f>
        <v>0</v>
      </c>
      <c r="Q129" s="53"/>
      <c r="R129" s="117">
        <f>R130+R343</f>
        <v>258.98975435</v>
      </c>
      <c r="S129" s="53"/>
      <c r="T129" s="118">
        <f>T130+T343</f>
        <v>205.87375</v>
      </c>
      <c r="AT129" s="17" t="s">
        <v>79</v>
      </c>
      <c r="AU129" s="17" t="s">
        <v>118</v>
      </c>
      <c r="BK129" s="119">
        <f>BK130+BK343</f>
        <v>0</v>
      </c>
    </row>
    <row r="130" spans="2:65" s="11" customFormat="1" ht="25.9" customHeight="1">
      <c r="B130" s="120"/>
      <c r="D130" s="121" t="s">
        <v>79</v>
      </c>
      <c r="E130" s="122" t="s">
        <v>159</v>
      </c>
      <c r="F130" s="122" t="s">
        <v>160</v>
      </c>
      <c r="I130" s="123"/>
      <c r="J130" s="124">
        <f>BK130</f>
        <v>0</v>
      </c>
      <c r="L130" s="120"/>
      <c r="M130" s="125"/>
      <c r="P130" s="126">
        <f>P131+P179+P221+P246+P275+P292+P296+P325+P340</f>
        <v>0</v>
      </c>
      <c r="R130" s="126">
        <f>R131+R179+R221+R246+R275+R292+R296+R325+R340</f>
        <v>256.84987904999997</v>
      </c>
      <c r="T130" s="127">
        <f>T131+T179+T221+T246+T275+T292+T296+T325+T340</f>
        <v>205.87375</v>
      </c>
      <c r="AR130" s="121" t="s">
        <v>88</v>
      </c>
      <c r="AT130" s="128" t="s">
        <v>79</v>
      </c>
      <c r="AU130" s="128" t="s">
        <v>80</v>
      </c>
      <c r="AY130" s="121" t="s">
        <v>161</v>
      </c>
      <c r="BK130" s="129">
        <f>BK131+BK179+BK221+BK246+BK275+BK292+BK296+BK325+BK340</f>
        <v>0</v>
      </c>
    </row>
    <row r="131" spans="2:65" s="11" customFormat="1" ht="22.9" customHeight="1">
      <c r="B131" s="120"/>
      <c r="D131" s="121" t="s">
        <v>79</v>
      </c>
      <c r="E131" s="130" t="s">
        <v>88</v>
      </c>
      <c r="F131" s="130" t="s">
        <v>162</v>
      </c>
      <c r="I131" s="123"/>
      <c r="J131" s="131">
        <f>BK131</f>
        <v>0</v>
      </c>
      <c r="L131" s="120"/>
      <c r="M131" s="125"/>
      <c r="P131" s="126">
        <f>SUM(P132:P178)</f>
        <v>0</v>
      </c>
      <c r="R131" s="126">
        <f>SUM(R132:R178)</f>
        <v>143.15391749999998</v>
      </c>
      <c r="T131" s="127">
        <f>SUM(T132:T178)</f>
        <v>55.318749999999994</v>
      </c>
      <c r="AR131" s="121" t="s">
        <v>88</v>
      </c>
      <c r="AT131" s="128" t="s">
        <v>79</v>
      </c>
      <c r="AU131" s="128" t="s">
        <v>88</v>
      </c>
      <c r="AY131" s="121" t="s">
        <v>161</v>
      </c>
      <c r="BK131" s="129">
        <f>SUM(BK132:BK178)</f>
        <v>0</v>
      </c>
    </row>
    <row r="132" spans="2:65" s="1" customFormat="1" ht="24.2" customHeight="1">
      <c r="B132" s="32"/>
      <c r="C132" s="132" t="s">
        <v>88</v>
      </c>
      <c r="D132" s="132" t="s">
        <v>165</v>
      </c>
      <c r="E132" s="133" t="s">
        <v>860</v>
      </c>
      <c r="F132" s="134" t="s">
        <v>861</v>
      </c>
      <c r="G132" s="135" t="s">
        <v>190</v>
      </c>
      <c r="H132" s="136">
        <v>87.5</v>
      </c>
      <c r="I132" s="137"/>
      <c r="J132" s="138">
        <f>ROUND(I132*H132,2)</f>
        <v>0</v>
      </c>
      <c r="K132" s="134" t="s">
        <v>180</v>
      </c>
      <c r="L132" s="32"/>
      <c r="M132" s="139" t="s">
        <v>1</v>
      </c>
      <c r="N132" s="140" t="s">
        <v>45</v>
      </c>
      <c r="P132" s="141">
        <f>O132*H132</f>
        <v>0</v>
      </c>
      <c r="Q132" s="141">
        <v>0</v>
      </c>
      <c r="R132" s="141">
        <f>Q132*H132</f>
        <v>0</v>
      </c>
      <c r="S132" s="141">
        <v>0.44</v>
      </c>
      <c r="T132" s="142">
        <f>S132*H132</f>
        <v>38.5</v>
      </c>
      <c r="AR132" s="143" t="s">
        <v>169</v>
      </c>
      <c r="AT132" s="143" t="s">
        <v>165</v>
      </c>
      <c r="AU132" s="143" t="s">
        <v>90</v>
      </c>
      <c r="AY132" s="17" t="s">
        <v>161</v>
      </c>
      <c r="BE132" s="144">
        <f>IF(N132="základní",J132,0)</f>
        <v>0</v>
      </c>
      <c r="BF132" s="144">
        <f>IF(N132="snížená",J132,0)</f>
        <v>0</v>
      </c>
      <c r="BG132" s="144">
        <f>IF(N132="zákl. přenesená",J132,0)</f>
        <v>0</v>
      </c>
      <c r="BH132" s="144">
        <f>IF(N132="sníž. přenesená",J132,0)</f>
        <v>0</v>
      </c>
      <c r="BI132" s="144">
        <f>IF(N132="nulová",J132,0)</f>
        <v>0</v>
      </c>
      <c r="BJ132" s="17" t="s">
        <v>88</v>
      </c>
      <c r="BK132" s="144">
        <f>ROUND(I132*H132,2)</f>
        <v>0</v>
      </c>
      <c r="BL132" s="17" t="s">
        <v>169</v>
      </c>
      <c r="BM132" s="143" t="s">
        <v>862</v>
      </c>
    </row>
    <row r="133" spans="2:65" s="12" customFormat="1" ht="11.25">
      <c r="B133" s="145"/>
      <c r="D133" s="146" t="s">
        <v>172</v>
      </c>
      <c r="E133" s="147" t="s">
        <v>1</v>
      </c>
      <c r="F133" s="148" t="s">
        <v>863</v>
      </c>
      <c r="H133" s="147" t="s">
        <v>1</v>
      </c>
      <c r="I133" s="149"/>
      <c r="L133" s="145"/>
      <c r="M133" s="150"/>
      <c r="T133" s="151"/>
      <c r="AT133" s="147" t="s">
        <v>172</v>
      </c>
      <c r="AU133" s="147" t="s">
        <v>90</v>
      </c>
      <c r="AV133" s="12" t="s">
        <v>88</v>
      </c>
      <c r="AW133" s="12" t="s">
        <v>34</v>
      </c>
      <c r="AX133" s="12" t="s">
        <v>80</v>
      </c>
      <c r="AY133" s="147" t="s">
        <v>161</v>
      </c>
    </row>
    <row r="134" spans="2:65" s="13" customFormat="1" ht="11.25">
      <c r="B134" s="152"/>
      <c r="D134" s="146" t="s">
        <v>172</v>
      </c>
      <c r="E134" s="153" t="s">
        <v>1</v>
      </c>
      <c r="F134" s="154" t="s">
        <v>864</v>
      </c>
      <c r="H134" s="155">
        <v>87.5</v>
      </c>
      <c r="I134" s="156"/>
      <c r="L134" s="152"/>
      <c r="M134" s="157"/>
      <c r="T134" s="158"/>
      <c r="AT134" s="153" t="s">
        <v>172</v>
      </c>
      <c r="AU134" s="153" t="s">
        <v>90</v>
      </c>
      <c r="AV134" s="13" t="s">
        <v>90</v>
      </c>
      <c r="AW134" s="13" t="s">
        <v>34</v>
      </c>
      <c r="AX134" s="13" t="s">
        <v>88</v>
      </c>
      <c r="AY134" s="153" t="s">
        <v>161</v>
      </c>
    </row>
    <row r="135" spans="2:65" s="1" customFormat="1" ht="24.2" customHeight="1">
      <c r="B135" s="32"/>
      <c r="C135" s="132" t="s">
        <v>90</v>
      </c>
      <c r="D135" s="132" t="s">
        <v>165</v>
      </c>
      <c r="E135" s="133" t="s">
        <v>644</v>
      </c>
      <c r="F135" s="134" t="s">
        <v>645</v>
      </c>
      <c r="G135" s="135" t="s">
        <v>190</v>
      </c>
      <c r="H135" s="136">
        <v>81.25</v>
      </c>
      <c r="I135" s="137"/>
      <c r="J135" s="138">
        <f>ROUND(I135*H135,2)</f>
        <v>0</v>
      </c>
      <c r="K135" s="134" t="s">
        <v>180</v>
      </c>
      <c r="L135" s="32"/>
      <c r="M135" s="139" t="s">
        <v>1</v>
      </c>
      <c r="N135" s="140" t="s">
        <v>45</v>
      </c>
      <c r="P135" s="141">
        <f>O135*H135</f>
        <v>0</v>
      </c>
      <c r="Q135" s="141">
        <v>3.0000000000000001E-5</v>
      </c>
      <c r="R135" s="141">
        <f>Q135*H135</f>
        <v>2.4375E-3</v>
      </c>
      <c r="S135" s="141">
        <v>0.20699999999999999</v>
      </c>
      <c r="T135" s="142">
        <f>S135*H135</f>
        <v>16.818749999999998</v>
      </c>
      <c r="AR135" s="143" t="s">
        <v>169</v>
      </c>
      <c r="AT135" s="143" t="s">
        <v>165</v>
      </c>
      <c r="AU135" s="143" t="s">
        <v>90</v>
      </c>
      <c r="AY135" s="17" t="s">
        <v>161</v>
      </c>
      <c r="BE135" s="144">
        <f>IF(N135="základní",J135,0)</f>
        <v>0</v>
      </c>
      <c r="BF135" s="144">
        <f>IF(N135="snížená",J135,0)</f>
        <v>0</v>
      </c>
      <c r="BG135" s="144">
        <f>IF(N135="zákl. přenesená",J135,0)</f>
        <v>0</v>
      </c>
      <c r="BH135" s="144">
        <f>IF(N135="sníž. přenesená",J135,0)</f>
        <v>0</v>
      </c>
      <c r="BI135" s="144">
        <f>IF(N135="nulová",J135,0)</f>
        <v>0</v>
      </c>
      <c r="BJ135" s="17" t="s">
        <v>88</v>
      </c>
      <c r="BK135" s="144">
        <f>ROUND(I135*H135,2)</f>
        <v>0</v>
      </c>
      <c r="BL135" s="17" t="s">
        <v>169</v>
      </c>
      <c r="BM135" s="143" t="s">
        <v>865</v>
      </c>
    </row>
    <row r="136" spans="2:65" s="12" customFormat="1" ht="11.25">
      <c r="B136" s="145"/>
      <c r="D136" s="146" t="s">
        <v>172</v>
      </c>
      <c r="E136" s="147" t="s">
        <v>1</v>
      </c>
      <c r="F136" s="148" t="s">
        <v>647</v>
      </c>
      <c r="H136" s="147" t="s">
        <v>1</v>
      </c>
      <c r="I136" s="149"/>
      <c r="L136" s="145"/>
      <c r="M136" s="150"/>
      <c r="T136" s="151"/>
      <c r="AT136" s="147" t="s">
        <v>172</v>
      </c>
      <c r="AU136" s="147" t="s">
        <v>90</v>
      </c>
      <c r="AV136" s="12" t="s">
        <v>88</v>
      </c>
      <c r="AW136" s="12" t="s">
        <v>34</v>
      </c>
      <c r="AX136" s="12" t="s">
        <v>80</v>
      </c>
      <c r="AY136" s="147" t="s">
        <v>161</v>
      </c>
    </row>
    <row r="137" spans="2:65" s="12" customFormat="1" ht="11.25">
      <c r="B137" s="145"/>
      <c r="D137" s="146" t="s">
        <v>172</v>
      </c>
      <c r="E137" s="147" t="s">
        <v>1</v>
      </c>
      <c r="F137" s="148" t="s">
        <v>866</v>
      </c>
      <c r="H137" s="147" t="s">
        <v>1</v>
      </c>
      <c r="I137" s="149"/>
      <c r="L137" s="145"/>
      <c r="M137" s="150"/>
      <c r="T137" s="151"/>
      <c r="AT137" s="147" t="s">
        <v>172</v>
      </c>
      <c r="AU137" s="147" t="s">
        <v>90</v>
      </c>
      <c r="AV137" s="12" t="s">
        <v>88</v>
      </c>
      <c r="AW137" s="12" t="s">
        <v>34</v>
      </c>
      <c r="AX137" s="12" t="s">
        <v>80</v>
      </c>
      <c r="AY137" s="147" t="s">
        <v>161</v>
      </c>
    </row>
    <row r="138" spans="2:65" s="13" customFormat="1" ht="11.25">
      <c r="B138" s="152"/>
      <c r="D138" s="146" t="s">
        <v>172</v>
      </c>
      <c r="E138" s="153" t="s">
        <v>1</v>
      </c>
      <c r="F138" s="154" t="s">
        <v>867</v>
      </c>
      <c r="H138" s="155">
        <v>81.25</v>
      </c>
      <c r="I138" s="156"/>
      <c r="L138" s="152"/>
      <c r="M138" s="157"/>
      <c r="T138" s="158"/>
      <c r="AT138" s="153" t="s">
        <v>172</v>
      </c>
      <c r="AU138" s="153" t="s">
        <v>90</v>
      </c>
      <c r="AV138" s="13" t="s">
        <v>90</v>
      </c>
      <c r="AW138" s="13" t="s">
        <v>34</v>
      </c>
      <c r="AX138" s="13" t="s">
        <v>88</v>
      </c>
      <c r="AY138" s="153" t="s">
        <v>161</v>
      </c>
    </row>
    <row r="139" spans="2:65" s="1" customFormat="1" ht="16.5" customHeight="1">
      <c r="B139" s="32"/>
      <c r="C139" s="132" t="s">
        <v>170</v>
      </c>
      <c r="D139" s="132" t="s">
        <v>165</v>
      </c>
      <c r="E139" s="133" t="s">
        <v>868</v>
      </c>
      <c r="F139" s="134" t="s">
        <v>869</v>
      </c>
      <c r="G139" s="135" t="s">
        <v>266</v>
      </c>
      <c r="H139" s="136">
        <v>16</v>
      </c>
      <c r="I139" s="137"/>
      <c r="J139" s="138">
        <f>ROUND(I139*H139,2)</f>
        <v>0</v>
      </c>
      <c r="K139" s="134" t="s">
        <v>180</v>
      </c>
      <c r="L139" s="32"/>
      <c r="M139" s="139" t="s">
        <v>1</v>
      </c>
      <c r="N139" s="140" t="s">
        <v>45</v>
      </c>
      <c r="P139" s="141">
        <f>O139*H139</f>
        <v>0</v>
      </c>
      <c r="Q139" s="141">
        <v>2.1930000000000002E-2</v>
      </c>
      <c r="R139" s="141">
        <f>Q139*H139</f>
        <v>0.35088000000000003</v>
      </c>
      <c r="S139" s="141">
        <v>0</v>
      </c>
      <c r="T139" s="142">
        <f>S139*H139</f>
        <v>0</v>
      </c>
      <c r="AR139" s="143" t="s">
        <v>169</v>
      </c>
      <c r="AT139" s="143" t="s">
        <v>165</v>
      </c>
      <c r="AU139" s="143" t="s">
        <v>90</v>
      </c>
      <c r="AY139" s="17" t="s">
        <v>161</v>
      </c>
      <c r="BE139" s="144">
        <f>IF(N139="základní",J139,0)</f>
        <v>0</v>
      </c>
      <c r="BF139" s="144">
        <f>IF(N139="snížená",J139,0)</f>
        <v>0</v>
      </c>
      <c r="BG139" s="144">
        <f>IF(N139="zákl. přenesená",J139,0)</f>
        <v>0</v>
      </c>
      <c r="BH139" s="144">
        <f>IF(N139="sníž. přenesená",J139,0)</f>
        <v>0</v>
      </c>
      <c r="BI139" s="144">
        <f>IF(N139="nulová",J139,0)</f>
        <v>0</v>
      </c>
      <c r="BJ139" s="17" t="s">
        <v>88</v>
      </c>
      <c r="BK139" s="144">
        <f>ROUND(I139*H139,2)</f>
        <v>0</v>
      </c>
      <c r="BL139" s="17" t="s">
        <v>169</v>
      </c>
      <c r="BM139" s="143" t="s">
        <v>870</v>
      </c>
    </row>
    <row r="140" spans="2:65" s="12" customFormat="1" ht="11.25">
      <c r="B140" s="145"/>
      <c r="D140" s="146" t="s">
        <v>172</v>
      </c>
      <c r="E140" s="147" t="s">
        <v>1</v>
      </c>
      <c r="F140" s="148" t="s">
        <v>871</v>
      </c>
      <c r="H140" s="147" t="s">
        <v>1</v>
      </c>
      <c r="I140" s="149"/>
      <c r="L140" s="145"/>
      <c r="M140" s="150"/>
      <c r="T140" s="151"/>
      <c r="AT140" s="147" t="s">
        <v>172</v>
      </c>
      <c r="AU140" s="147" t="s">
        <v>90</v>
      </c>
      <c r="AV140" s="12" t="s">
        <v>88</v>
      </c>
      <c r="AW140" s="12" t="s">
        <v>34</v>
      </c>
      <c r="AX140" s="12" t="s">
        <v>80</v>
      </c>
      <c r="AY140" s="147" t="s">
        <v>161</v>
      </c>
    </row>
    <row r="141" spans="2:65" s="13" customFormat="1" ht="11.25">
      <c r="B141" s="152"/>
      <c r="D141" s="146" t="s">
        <v>172</v>
      </c>
      <c r="E141" s="153" t="s">
        <v>1</v>
      </c>
      <c r="F141" s="154" t="s">
        <v>274</v>
      </c>
      <c r="H141" s="155">
        <v>16</v>
      </c>
      <c r="I141" s="156"/>
      <c r="L141" s="152"/>
      <c r="M141" s="157"/>
      <c r="T141" s="158"/>
      <c r="AT141" s="153" t="s">
        <v>172</v>
      </c>
      <c r="AU141" s="153" t="s">
        <v>90</v>
      </c>
      <c r="AV141" s="13" t="s">
        <v>90</v>
      </c>
      <c r="AW141" s="13" t="s">
        <v>34</v>
      </c>
      <c r="AX141" s="13" t="s">
        <v>88</v>
      </c>
      <c r="AY141" s="153" t="s">
        <v>161</v>
      </c>
    </row>
    <row r="142" spans="2:65" s="1" customFormat="1" ht="24.2" customHeight="1">
      <c r="B142" s="32"/>
      <c r="C142" s="132" t="s">
        <v>169</v>
      </c>
      <c r="D142" s="132" t="s">
        <v>165</v>
      </c>
      <c r="E142" s="133" t="s">
        <v>872</v>
      </c>
      <c r="F142" s="134" t="s">
        <v>873</v>
      </c>
      <c r="G142" s="135" t="s">
        <v>874</v>
      </c>
      <c r="H142" s="136">
        <v>20</v>
      </c>
      <c r="I142" s="137"/>
      <c r="J142" s="138">
        <f>ROUND(I142*H142,2)</f>
        <v>0</v>
      </c>
      <c r="K142" s="134" t="s">
        <v>180</v>
      </c>
      <c r="L142" s="32"/>
      <c r="M142" s="139" t="s">
        <v>1</v>
      </c>
      <c r="N142" s="140" t="s">
        <v>45</v>
      </c>
      <c r="P142" s="141">
        <f>O142*H142</f>
        <v>0</v>
      </c>
      <c r="Q142" s="141">
        <v>3.0000000000000001E-5</v>
      </c>
      <c r="R142" s="141">
        <f>Q142*H142</f>
        <v>6.0000000000000006E-4</v>
      </c>
      <c r="S142" s="141">
        <v>0</v>
      </c>
      <c r="T142" s="142">
        <f>S142*H142</f>
        <v>0</v>
      </c>
      <c r="AR142" s="143" t="s">
        <v>169</v>
      </c>
      <c r="AT142" s="143" t="s">
        <v>165</v>
      </c>
      <c r="AU142" s="143" t="s">
        <v>90</v>
      </c>
      <c r="AY142" s="17" t="s">
        <v>161</v>
      </c>
      <c r="BE142" s="144">
        <f>IF(N142="základní",J142,0)</f>
        <v>0</v>
      </c>
      <c r="BF142" s="144">
        <f>IF(N142="snížená",J142,0)</f>
        <v>0</v>
      </c>
      <c r="BG142" s="144">
        <f>IF(N142="zákl. přenesená",J142,0)</f>
        <v>0</v>
      </c>
      <c r="BH142" s="144">
        <f>IF(N142="sníž. přenesená",J142,0)</f>
        <v>0</v>
      </c>
      <c r="BI142" s="144">
        <f>IF(N142="nulová",J142,0)</f>
        <v>0</v>
      </c>
      <c r="BJ142" s="17" t="s">
        <v>88</v>
      </c>
      <c r="BK142" s="144">
        <f>ROUND(I142*H142,2)</f>
        <v>0</v>
      </c>
      <c r="BL142" s="17" t="s">
        <v>169</v>
      </c>
      <c r="BM142" s="143" t="s">
        <v>875</v>
      </c>
    </row>
    <row r="143" spans="2:65" s="12" customFormat="1" ht="11.25">
      <c r="B143" s="145"/>
      <c r="D143" s="146" t="s">
        <v>172</v>
      </c>
      <c r="E143" s="147" t="s">
        <v>1</v>
      </c>
      <c r="F143" s="148" t="s">
        <v>876</v>
      </c>
      <c r="H143" s="147" t="s">
        <v>1</v>
      </c>
      <c r="I143" s="149"/>
      <c r="L143" s="145"/>
      <c r="M143" s="150"/>
      <c r="T143" s="151"/>
      <c r="AT143" s="147" t="s">
        <v>172</v>
      </c>
      <c r="AU143" s="147" t="s">
        <v>90</v>
      </c>
      <c r="AV143" s="12" t="s">
        <v>88</v>
      </c>
      <c r="AW143" s="12" t="s">
        <v>34</v>
      </c>
      <c r="AX143" s="12" t="s">
        <v>80</v>
      </c>
      <c r="AY143" s="147" t="s">
        <v>161</v>
      </c>
    </row>
    <row r="144" spans="2:65" s="13" customFormat="1" ht="11.25">
      <c r="B144" s="152"/>
      <c r="D144" s="146" t="s">
        <v>172</v>
      </c>
      <c r="E144" s="153" t="s">
        <v>1</v>
      </c>
      <c r="F144" s="154" t="s">
        <v>877</v>
      </c>
      <c r="H144" s="155">
        <v>20</v>
      </c>
      <c r="I144" s="156"/>
      <c r="L144" s="152"/>
      <c r="M144" s="157"/>
      <c r="T144" s="158"/>
      <c r="AT144" s="153" t="s">
        <v>172</v>
      </c>
      <c r="AU144" s="153" t="s">
        <v>90</v>
      </c>
      <c r="AV144" s="13" t="s">
        <v>90</v>
      </c>
      <c r="AW144" s="13" t="s">
        <v>34</v>
      </c>
      <c r="AX144" s="13" t="s">
        <v>88</v>
      </c>
      <c r="AY144" s="153" t="s">
        <v>161</v>
      </c>
    </row>
    <row r="145" spans="2:65" s="1" customFormat="1" ht="33" customHeight="1">
      <c r="B145" s="32"/>
      <c r="C145" s="132" t="s">
        <v>199</v>
      </c>
      <c r="D145" s="132" t="s">
        <v>165</v>
      </c>
      <c r="E145" s="133" t="s">
        <v>878</v>
      </c>
      <c r="F145" s="134" t="s">
        <v>879</v>
      </c>
      <c r="G145" s="135" t="s">
        <v>168</v>
      </c>
      <c r="H145" s="136">
        <v>117</v>
      </c>
      <c r="I145" s="137"/>
      <c r="J145" s="138">
        <f>ROUND(I145*H145,2)</f>
        <v>0</v>
      </c>
      <c r="K145" s="134" t="s">
        <v>180</v>
      </c>
      <c r="L145" s="32"/>
      <c r="M145" s="139" t="s">
        <v>1</v>
      </c>
      <c r="N145" s="140" t="s">
        <v>45</v>
      </c>
      <c r="P145" s="141">
        <f>O145*H145</f>
        <v>0</v>
      </c>
      <c r="Q145" s="141">
        <v>0</v>
      </c>
      <c r="R145" s="141">
        <f>Q145*H145</f>
        <v>0</v>
      </c>
      <c r="S145" s="141">
        <v>0</v>
      </c>
      <c r="T145" s="142">
        <f>S145*H145</f>
        <v>0</v>
      </c>
      <c r="AR145" s="143" t="s">
        <v>169</v>
      </c>
      <c r="AT145" s="143" t="s">
        <v>165</v>
      </c>
      <c r="AU145" s="143" t="s">
        <v>90</v>
      </c>
      <c r="AY145" s="17" t="s">
        <v>161</v>
      </c>
      <c r="BE145" s="144">
        <f>IF(N145="základní",J145,0)</f>
        <v>0</v>
      </c>
      <c r="BF145" s="144">
        <f>IF(N145="snížená",J145,0)</f>
        <v>0</v>
      </c>
      <c r="BG145" s="144">
        <f>IF(N145="zákl. přenesená",J145,0)</f>
        <v>0</v>
      </c>
      <c r="BH145" s="144">
        <f>IF(N145="sníž. přenesená",J145,0)</f>
        <v>0</v>
      </c>
      <c r="BI145" s="144">
        <f>IF(N145="nulová",J145,0)</f>
        <v>0</v>
      </c>
      <c r="BJ145" s="17" t="s">
        <v>88</v>
      </c>
      <c r="BK145" s="144">
        <f>ROUND(I145*H145,2)</f>
        <v>0</v>
      </c>
      <c r="BL145" s="17" t="s">
        <v>169</v>
      </c>
      <c r="BM145" s="143" t="s">
        <v>880</v>
      </c>
    </row>
    <row r="146" spans="2:65" s="12" customFormat="1" ht="11.25">
      <c r="B146" s="145"/>
      <c r="D146" s="146" t="s">
        <v>172</v>
      </c>
      <c r="E146" s="147" t="s">
        <v>1</v>
      </c>
      <c r="F146" s="148" t="s">
        <v>881</v>
      </c>
      <c r="H146" s="147" t="s">
        <v>1</v>
      </c>
      <c r="I146" s="149"/>
      <c r="L146" s="145"/>
      <c r="M146" s="150"/>
      <c r="T146" s="151"/>
      <c r="AT146" s="147" t="s">
        <v>172</v>
      </c>
      <c r="AU146" s="147" t="s">
        <v>90</v>
      </c>
      <c r="AV146" s="12" t="s">
        <v>88</v>
      </c>
      <c r="AW146" s="12" t="s">
        <v>34</v>
      </c>
      <c r="AX146" s="12" t="s">
        <v>80</v>
      </c>
      <c r="AY146" s="147" t="s">
        <v>161</v>
      </c>
    </row>
    <row r="147" spans="2:65" s="13" customFormat="1" ht="11.25">
      <c r="B147" s="152"/>
      <c r="D147" s="146" t="s">
        <v>172</v>
      </c>
      <c r="E147" s="153" t="s">
        <v>1</v>
      </c>
      <c r="F147" s="154" t="s">
        <v>882</v>
      </c>
      <c r="H147" s="155">
        <v>117</v>
      </c>
      <c r="I147" s="156"/>
      <c r="L147" s="152"/>
      <c r="M147" s="157"/>
      <c r="T147" s="158"/>
      <c r="AT147" s="153" t="s">
        <v>172</v>
      </c>
      <c r="AU147" s="153" t="s">
        <v>90</v>
      </c>
      <c r="AV147" s="13" t="s">
        <v>90</v>
      </c>
      <c r="AW147" s="13" t="s">
        <v>34</v>
      </c>
      <c r="AX147" s="13" t="s">
        <v>88</v>
      </c>
      <c r="AY147" s="153" t="s">
        <v>161</v>
      </c>
    </row>
    <row r="148" spans="2:65" s="1" customFormat="1" ht="24.2" customHeight="1">
      <c r="B148" s="32"/>
      <c r="C148" s="132" t="s">
        <v>215</v>
      </c>
      <c r="D148" s="132" t="s">
        <v>165</v>
      </c>
      <c r="E148" s="133" t="s">
        <v>883</v>
      </c>
      <c r="F148" s="134" t="s">
        <v>884</v>
      </c>
      <c r="G148" s="135" t="s">
        <v>168</v>
      </c>
      <c r="H148" s="136">
        <v>55.2</v>
      </c>
      <c r="I148" s="137"/>
      <c r="J148" s="138">
        <f>ROUND(I148*H148,2)</f>
        <v>0</v>
      </c>
      <c r="K148" s="134" t="s">
        <v>1</v>
      </c>
      <c r="L148" s="32"/>
      <c r="M148" s="139" t="s">
        <v>1</v>
      </c>
      <c r="N148" s="140" t="s">
        <v>45</v>
      </c>
      <c r="P148" s="141">
        <f>O148*H148</f>
        <v>0</v>
      </c>
      <c r="Q148" s="141">
        <v>0</v>
      </c>
      <c r="R148" s="141">
        <f>Q148*H148</f>
        <v>0</v>
      </c>
      <c r="S148" s="141">
        <v>0</v>
      </c>
      <c r="T148" s="142">
        <f>S148*H148</f>
        <v>0</v>
      </c>
      <c r="AR148" s="143" t="s">
        <v>169</v>
      </c>
      <c r="AT148" s="143" t="s">
        <v>165</v>
      </c>
      <c r="AU148" s="143" t="s">
        <v>90</v>
      </c>
      <c r="AY148" s="17" t="s">
        <v>161</v>
      </c>
      <c r="BE148" s="144">
        <f>IF(N148="základní",J148,0)</f>
        <v>0</v>
      </c>
      <c r="BF148" s="144">
        <f>IF(N148="snížená",J148,0)</f>
        <v>0</v>
      </c>
      <c r="BG148" s="144">
        <f>IF(N148="zákl. přenesená",J148,0)</f>
        <v>0</v>
      </c>
      <c r="BH148" s="144">
        <f>IF(N148="sníž. přenesená",J148,0)</f>
        <v>0</v>
      </c>
      <c r="BI148" s="144">
        <f>IF(N148="nulová",J148,0)</f>
        <v>0</v>
      </c>
      <c r="BJ148" s="17" t="s">
        <v>88</v>
      </c>
      <c r="BK148" s="144">
        <f>ROUND(I148*H148,2)</f>
        <v>0</v>
      </c>
      <c r="BL148" s="17" t="s">
        <v>169</v>
      </c>
      <c r="BM148" s="143" t="s">
        <v>885</v>
      </c>
    </row>
    <row r="149" spans="2:65" s="12" customFormat="1" ht="11.25">
      <c r="B149" s="145"/>
      <c r="D149" s="146" t="s">
        <v>172</v>
      </c>
      <c r="E149" s="147" t="s">
        <v>1</v>
      </c>
      <c r="F149" s="148" t="s">
        <v>886</v>
      </c>
      <c r="H149" s="147" t="s">
        <v>1</v>
      </c>
      <c r="I149" s="149"/>
      <c r="L149" s="145"/>
      <c r="M149" s="150"/>
      <c r="T149" s="151"/>
      <c r="AT149" s="147" t="s">
        <v>172</v>
      </c>
      <c r="AU149" s="147" t="s">
        <v>90</v>
      </c>
      <c r="AV149" s="12" t="s">
        <v>88</v>
      </c>
      <c r="AW149" s="12" t="s">
        <v>34</v>
      </c>
      <c r="AX149" s="12" t="s">
        <v>80</v>
      </c>
      <c r="AY149" s="147" t="s">
        <v>161</v>
      </c>
    </row>
    <row r="150" spans="2:65" s="13" customFormat="1" ht="11.25">
      <c r="B150" s="152"/>
      <c r="D150" s="146" t="s">
        <v>172</v>
      </c>
      <c r="E150" s="153" t="s">
        <v>1</v>
      </c>
      <c r="F150" s="154" t="s">
        <v>887</v>
      </c>
      <c r="H150" s="155">
        <v>27.6</v>
      </c>
      <c r="I150" s="156"/>
      <c r="L150" s="152"/>
      <c r="M150" s="157"/>
      <c r="T150" s="158"/>
      <c r="AT150" s="153" t="s">
        <v>172</v>
      </c>
      <c r="AU150" s="153" t="s">
        <v>90</v>
      </c>
      <c r="AV150" s="13" t="s">
        <v>90</v>
      </c>
      <c r="AW150" s="13" t="s">
        <v>34</v>
      </c>
      <c r="AX150" s="13" t="s">
        <v>80</v>
      </c>
      <c r="AY150" s="153" t="s">
        <v>161</v>
      </c>
    </row>
    <row r="151" spans="2:65" s="12" customFormat="1" ht="11.25">
      <c r="B151" s="145"/>
      <c r="D151" s="146" t="s">
        <v>172</v>
      </c>
      <c r="E151" s="147" t="s">
        <v>1</v>
      </c>
      <c r="F151" s="148" t="s">
        <v>888</v>
      </c>
      <c r="H151" s="147" t="s">
        <v>1</v>
      </c>
      <c r="I151" s="149"/>
      <c r="L151" s="145"/>
      <c r="M151" s="150"/>
      <c r="T151" s="151"/>
      <c r="AT151" s="147" t="s">
        <v>172</v>
      </c>
      <c r="AU151" s="147" t="s">
        <v>90</v>
      </c>
      <c r="AV151" s="12" t="s">
        <v>88</v>
      </c>
      <c r="AW151" s="12" t="s">
        <v>34</v>
      </c>
      <c r="AX151" s="12" t="s">
        <v>80</v>
      </c>
      <c r="AY151" s="147" t="s">
        <v>161</v>
      </c>
    </row>
    <row r="152" spans="2:65" s="13" customFormat="1" ht="11.25">
      <c r="B152" s="152"/>
      <c r="D152" s="146" t="s">
        <v>172</v>
      </c>
      <c r="E152" s="153" t="s">
        <v>1</v>
      </c>
      <c r="F152" s="154" t="s">
        <v>887</v>
      </c>
      <c r="H152" s="155">
        <v>27.6</v>
      </c>
      <c r="I152" s="156"/>
      <c r="L152" s="152"/>
      <c r="M152" s="157"/>
      <c r="T152" s="158"/>
      <c r="AT152" s="153" t="s">
        <v>172</v>
      </c>
      <c r="AU152" s="153" t="s">
        <v>90</v>
      </c>
      <c r="AV152" s="13" t="s">
        <v>90</v>
      </c>
      <c r="AW152" s="13" t="s">
        <v>34</v>
      </c>
      <c r="AX152" s="13" t="s">
        <v>80</v>
      </c>
      <c r="AY152" s="153" t="s">
        <v>161</v>
      </c>
    </row>
    <row r="153" spans="2:65" s="14" customFormat="1" ht="11.25">
      <c r="B153" s="159"/>
      <c r="D153" s="146" t="s">
        <v>172</v>
      </c>
      <c r="E153" s="160" t="s">
        <v>1</v>
      </c>
      <c r="F153" s="161" t="s">
        <v>177</v>
      </c>
      <c r="H153" s="162">
        <v>55.2</v>
      </c>
      <c r="I153" s="163"/>
      <c r="L153" s="159"/>
      <c r="M153" s="164"/>
      <c r="T153" s="165"/>
      <c r="AT153" s="160" t="s">
        <v>172</v>
      </c>
      <c r="AU153" s="160" t="s">
        <v>90</v>
      </c>
      <c r="AV153" s="14" t="s">
        <v>169</v>
      </c>
      <c r="AW153" s="14" t="s">
        <v>34</v>
      </c>
      <c r="AX153" s="14" t="s">
        <v>88</v>
      </c>
      <c r="AY153" s="160" t="s">
        <v>161</v>
      </c>
    </row>
    <row r="154" spans="2:65" s="1" customFormat="1" ht="24.2" customHeight="1">
      <c r="B154" s="32"/>
      <c r="C154" s="132" t="s">
        <v>223</v>
      </c>
      <c r="D154" s="132" t="s">
        <v>165</v>
      </c>
      <c r="E154" s="133" t="s">
        <v>166</v>
      </c>
      <c r="F154" s="134" t="s">
        <v>167</v>
      </c>
      <c r="G154" s="135" t="s">
        <v>168</v>
      </c>
      <c r="H154" s="136">
        <v>89.4</v>
      </c>
      <c r="I154" s="137"/>
      <c r="J154" s="138">
        <f>ROUND(I154*H154,2)</f>
        <v>0</v>
      </c>
      <c r="K154" s="134" t="s">
        <v>1</v>
      </c>
      <c r="L154" s="32"/>
      <c r="M154" s="139" t="s">
        <v>1</v>
      </c>
      <c r="N154" s="140" t="s">
        <v>45</v>
      </c>
      <c r="P154" s="141">
        <f>O154*H154</f>
        <v>0</v>
      </c>
      <c r="Q154" s="141">
        <v>0</v>
      </c>
      <c r="R154" s="141">
        <f>Q154*H154</f>
        <v>0</v>
      </c>
      <c r="S154" s="141">
        <v>0</v>
      </c>
      <c r="T154" s="142">
        <f>S154*H154</f>
        <v>0</v>
      </c>
      <c r="AR154" s="143" t="s">
        <v>169</v>
      </c>
      <c r="AT154" s="143" t="s">
        <v>165</v>
      </c>
      <c r="AU154" s="143" t="s">
        <v>90</v>
      </c>
      <c r="AY154" s="17" t="s">
        <v>161</v>
      </c>
      <c r="BE154" s="144">
        <f>IF(N154="základní",J154,0)</f>
        <v>0</v>
      </c>
      <c r="BF154" s="144">
        <f>IF(N154="snížená",J154,0)</f>
        <v>0</v>
      </c>
      <c r="BG154" s="144">
        <f>IF(N154="zákl. přenesená",J154,0)</f>
        <v>0</v>
      </c>
      <c r="BH154" s="144">
        <f>IF(N154="sníž. přenesená",J154,0)</f>
        <v>0</v>
      </c>
      <c r="BI154" s="144">
        <f>IF(N154="nulová",J154,0)</f>
        <v>0</v>
      </c>
      <c r="BJ154" s="17" t="s">
        <v>88</v>
      </c>
      <c r="BK154" s="144">
        <f>ROUND(I154*H154,2)</f>
        <v>0</v>
      </c>
      <c r="BL154" s="17" t="s">
        <v>169</v>
      </c>
      <c r="BM154" s="143" t="s">
        <v>889</v>
      </c>
    </row>
    <row r="155" spans="2:65" s="12" customFormat="1" ht="11.25">
      <c r="B155" s="145"/>
      <c r="D155" s="146" t="s">
        <v>172</v>
      </c>
      <c r="E155" s="147" t="s">
        <v>1</v>
      </c>
      <c r="F155" s="148" t="s">
        <v>173</v>
      </c>
      <c r="H155" s="147" t="s">
        <v>1</v>
      </c>
      <c r="I155" s="149"/>
      <c r="L155" s="145"/>
      <c r="M155" s="150"/>
      <c r="T155" s="151"/>
      <c r="AT155" s="147" t="s">
        <v>172</v>
      </c>
      <c r="AU155" s="147" t="s">
        <v>90</v>
      </c>
      <c r="AV155" s="12" t="s">
        <v>88</v>
      </c>
      <c r="AW155" s="12" t="s">
        <v>34</v>
      </c>
      <c r="AX155" s="12" t="s">
        <v>80</v>
      </c>
      <c r="AY155" s="147" t="s">
        <v>161</v>
      </c>
    </row>
    <row r="156" spans="2:65" s="13" customFormat="1" ht="11.25">
      <c r="B156" s="152"/>
      <c r="D156" s="146" t="s">
        <v>172</v>
      </c>
      <c r="E156" s="153" t="s">
        <v>1</v>
      </c>
      <c r="F156" s="154" t="s">
        <v>890</v>
      </c>
      <c r="H156" s="155">
        <v>89.4</v>
      </c>
      <c r="I156" s="156"/>
      <c r="L156" s="152"/>
      <c r="M156" s="157"/>
      <c r="T156" s="158"/>
      <c r="AT156" s="153" t="s">
        <v>172</v>
      </c>
      <c r="AU156" s="153" t="s">
        <v>90</v>
      </c>
      <c r="AV156" s="13" t="s">
        <v>90</v>
      </c>
      <c r="AW156" s="13" t="s">
        <v>34</v>
      </c>
      <c r="AX156" s="13" t="s">
        <v>88</v>
      </c>
      <c r="AY156" s="153" t="s">
        <v>161</v>
      </c>
    </row>
    <row r="157" spans="2:65" s="1" customFormat="1" ht="24.2" customHeight="1">
      <c r="B157" s="32"/>
      <c r="C157" s="132" t="s">
        <v>228</v>
      </c>
      <c r="D157" s="132" t="s">
        <v>165</v>
      </c>
      <c r="E157" s="133" t="s">
        <v>891</v>
      </c>
      <c r="F157" s="134" t="s">
        <v>892</v>
      </c>
      <c r="G157" s="135" t="s">
        <v>168</v>
      </c>
      <c r="H157" s="136">
        <v>27.6</v>
      </c>
      <c r="I157" s="137"/>
      <c r="J157" s="138">
        <f>ROUND(I157*H157,2)</f>
        <v>0</v>
      </c>
      <c r="K157" s="134" t="s">
        <v>180</v>
      </c>
      <c r="L157" s="32"/>
      <c r="M157" s="139" t="s">
        <v>1</v>
      </c>
      <c r="N157" s="140" t="s">
        <v>45</v>
      </c>
      <c r="P157" s="141">
        <f>O157*H157</f>
        <v>0</v>
      </c>
      <c r="Q157" s="141">
        <v>0</v>
      </c>
      <c r="R157" s="141">
        <f>Q157*H157</f>
        <v>0</v>
      </c>
      <c r="S157" s="141">
        <v>0</v>
      </c>
      <c r="T157" s="142">
        <f>S157*H157</f>
        <v>0</v>
      </c>
      <c r="AR157" s="143" t="s">
        <v>169</v>
      </c>
      <c r="AT157" s="143" t="s">
        <v>165</v>
      </c>
      <c r="AU157" s="143" t="s">
        <v>90</v>
      </c>
      <c r="AY157" s="17" t="s">
        <v>161</v>
      </c>
      <c r="BE157" s="144">
        <f>IF(N157="základní",J157,0)</f>
        <v>0</v>
      </c>
      <c r="BF157" s="144">
        <f>IF(N157="snížená",J157,0)</f>
        <v>0</v>
      </c>
      <c r="BG157" s="144">
        <f>IF(N157="zákl. přenesená",J157,0)</f>
        <v>0</v>
      </c>
      <c r="BH157" s="144">
        <f>IF(N157="sníž. přenesená",J157,0)</f>
        <v>0</v>
      </c>
      <c r="BI157" s="144">
        <f>IF(N157="nulová",J157,0)</f>
        <v>0</v>
      </c>
      <c r="BJ157" s="17" t="s">
        <v>88</v>
      </c>
      <c r="BK157" s="144">
        <f>ROUND(I157*H157,2)</f>
        <v>0</v>
      </c>
      <c r="BL157" s="17" t="s">
        <v>169</v>
      </c>
      <c r="BM157" s="143" t="s">
        <v>893</v>
      </c>
    </row>
    <row r="158" spans="2:65" s="12" customFormat="1" ht="11.25">
      <c r="B158" s="145"/>
      <c r="D158" s="146" t="s">
        <v>172</v>
      </c>
      <c r="E158" s="147" t="s">
        <v>1</v>
      </c>
      <c r="F158" s="148" t="s">
        <v>894</v>
      </c>
      <c r="H158" s="147" t="s">
        <v>1</v>
      </c>
      <c r="I158" s="149"/>
      <c r="L158" s="145"/>
      <c r="M158" s="150"/>
      <c r="T158" s="151"/>
      <c r="AT158" s="147" t="s">
        <v>172</v>
      </c>
      <c r="AU158" s="147" t="s">
        <v>90</v>
      </c>
      <c r="AV158" s="12" t="s">
        <v>88</v>
      </c>
      <c r="AW158" s="12" t="s">
        <v>34</v>
      </c>
      <c r="AX158" s="12" t="s">
        <v>80</v>
      </c>
      <c r="AY158" s="147" t="s">
        <v>161</v>
      </c>
    </row>
    <row r="159" spans="2:65" s="13" customFormat="1" ht="11.25">
      <c r="B159" s="152"/>
      <c r="D159" s="146" t="s">
        <v>172</v>
      </c>
      <c r="E159" s="153" t="s">
        <v>1</v>
      </c>
      <c r="F159" s="154" t="s">
        <v>887</v>
      </c>
      <c r="H159" s="155">
        <v>27.6</v>
      </c>
      <c r="I159" s="156"/>
      <c r="L159" s="152"/>
      <c r="M159" s="157"/>
      <c r="T159" s="158"/>
      <c r="AT159" s="153" t="s">
        <v>172</v>
      </c>
      <c r="AU159" s="153" t="s">
        <v>90</v>
      </c>
      <c r="AV159" s="13" t="s">
        <v>90</v>
      </c>
      <c r="AW159" s="13" t="s">
        <v>34</v>
      </c>
      <c r="AX159" s="13" t="s">
        <v>88</v>
      </c>
      <c r="AY159" s="153" t="s">
        <v>161</v>
      </c>
    </row>
    <row r="160" spans="2:65" s="1" customFormat="1" ht="24.2" customHeight="1">
      <c r="B160" s="32"/>
      <c r="C160" s="132" t="s">
        <v>233</v>
      </c>
      <c r="D160" s="132" t="s">
        <v>165</v>
      </c>
      <c r="E160" s="133" t="s">
        <v>183</v>
      </c>
      <c r="F160" s="134" t="s">
        <v>184</v>
      </c>
      <c r="G160" s="135" t="s">
        <v>185</v>
      </c>
      <c r="H160" s="136">
        <v>178.8</v>
      </c>
      <c r="I160" s="137"/>
      <c r="J160" s="138">
        <f>ROUND(I160*H160,2)</f>
        <v>0</v>
      </c>
      <c r="K160" s="134" t="s">
        <v>1</v>
      </c>
      <c r="L160" s="32"/>
      <c r="M160" s="139" t="s">
        <v>1</v>
      </c>
      <c r="N160" s="140" t="s">
        <v>45</v>
      </c>
      <c r="P160" s="141">
        <f>O160*H160</f>
        <v>0</v>
      </c>
      <c r="Q160" s="141">
        <v>0</v>
      </c>
      <c r="R160" s="141">
        <f>Q160*H160</f>
        <v>0</v>
      </c>
      <c r="S160" s="141">
        <v>0</v>
      </c>
      <c r="T160" s="142">
        <f>S160*H160</f>
        <v>0</v>
      </c>
      <c r="AR160" s="143" t="s">
        <v>169</v>
      </c>
      <c r="AT160" s="143" t="s">
        <v>165</v>
      </c>
      <c r="AU160" s="143" t="s">
        <v>90</v>
      </c>
      <c r="AY160" s="17" t="s">
        <v>161</v>
      </c>
      <c r="BE160" s="144">
        <f>IF(N160="základní",J160,0)</f>
        <v>0</v>
      </c>
      <c r="BF160" s="144">
        <f>IF(N160="snížená",J160,0)</f>
        <v>0</v>
      </c>
      <c r="BG160" s="144">
        <f>IF(N160="zákl. přenesená",J160,0)</f>
        <v>0</v>
      </c>
      <c r="BH160" s="144">
        <f>IF(N160="sníž. přenesená",J160,0)</f>
        <v>0</v>
      </c>
      <c r="BI160" s="144">
        <f>IF(N160="nulová",J160,0)</f>
        <v>0</v>
      </c>
      <c r="BJ160" s="17" t="s">
        <v>88</v>
      </c>
      <c r="BK160" s="144">
        <f>ROUND(I160*H160,2)</f>
        <v>0</v>
      </c>
      <c r="BL160" s="17" t="s">
        <v>169</v>
      </c>
      <c r="BM160" s="143" t="s">
        <v>895</v>
      </c>
    </row>
    <row r="161" spans="2:65" s="13" customFormat="1" ht="22.5">
      <c r="B161" s="152"/>
      <c r="D161" s="146" t="s">
        <v>172</v>
      </c>
      <c r="E161" s="153" t="s">
        <v>1</v>
      </c>
      <c r="F161" s="154" t="s">
        <v>896</v>
      </c>
      <c r="H161" s="155">
        <v>178.8</v>
      </c>
      <c r="I161" s="156"/>
      <c r="L161" s="152"/>
      <c r="M161" s="157"/>
      <c r="T161" s="158"/>
      <c r="AT161" s="153" t="s">
        <v>172</v>
      </c>
      <c r="AU161" s="153" t="s">
        <v>90</v>
      </c>
      <c r="AV161" s="13" t="s">
        <v>90</v>
      </c>
      <c r="AW161" s="13" t="s">
        <v>34</v>
      </c>
      <c r="AX161" s="13" t="s">
        <v>88</v>
      </c>
      <c r="AY161" s="153" t="s">
        <v>161</v>
      </c>
    </row>
    <row r="162" spans="2:65" s="1" customFormat="1" ht="16.5" customHeight="1">
      <c r="B162" s="32"/>
      <c r="C162" s="132" t="s">
        <v>238</v>
      </c>
      <c r="D162" s="132" t="s">
        <v>165</v>
      </c>
      <c r="E162" s="133" t="s">
        <v>897</v>
      </c>
      <c r="F162" s="134" t="s">
        <v>179</v>
      </c>
      <c r="G162" s="135" t="s">
        <v>168</v>
      </c>
      <c r="H162" s="136">
        <v>89.4</v>
      </c>
      <c r="I162" s="137"/>
      <c r="J162" s="138">
        <f>ROUND(I162*H162,2)</f>
        <v>0</v>
      </c>
      <c r="K162" s="134" t="s">
        <v>180</v>
      </c>
      <c r="L162" s="32"/>
      <c r="M162" s="139" t="s">
        <v>1</v>
      </c>
      <c r="N162" s="140" t="s">
        <v>45</v>
      </c>
      <c r="P162" s="141">
        <f>O162*H162</f>
        <v>0</v>
      </c>
      <c r="Q162" s="141">
        <v>0</v>
      </c>
      <c r="R162" s="141">
        <f>Q162*H162</f>
        <v>0</v>
      </c>
      <c r="S162" s="141">
        <v>0</v>
      </c>
      <c r="T162" s="142">
        <f>S162*H162</f>
        <v>0</v>
      </c>
      <c r="AR162" s="143" t="s">
        <v>169</v>
      </c>
      <c r="AT162" s="143" t="s">
        <v>165</v>
      </c>
      <c r="AU162" s="143" t="s">
        <v>90</v>
      </c>
      <c r="AY162" s="17" t="s">
        <v>161</v>
      </c>
      <c r="BE162" s="144">
        <f>IF(N162="základní",J162,0)</f>
        <v>0</v>
      </c>
      <c r="BF162" s="144">
        <f>IF(N162="snížená",J162,0)</f>
        <v>0</v>
      </c>
      <c r="BG162" s="144">
        <f>IF(N162="zákl. přenesená",J162,0)</f>
        <v>0</v>
      </c>
      <c r="BH162" s="144">
        <f>IF(N162="sníž. přenesená",J162,0)</f>
        <v>0</v>
      </c>
      <c r="BI162" s="144">
        <f>IF(N162="nulová",J162,0)</f>
        <v>0</v>
      </c>
      <c r="BJ162" s="17" t="s">
        <v>88</v>
      </c>
      <c r="BK162" s="144">
        <f>ROUND(I162*H162,2)</f>
        <v>0</v>
      </c>
      <c r="BL162" s="17" t="s">
        <v>169</v>
      </c>
      <c r="BM162" s="143" t="s">
        <v>898</v>
      </c>
    </row>
    <row r="163" spans="2:65" s="13" customFormat="1" ht="22.5">
      <c r="B163" s="152"/>
      <c r="D163" s="146" t="s">
        <v>172</v>
      </c>
      <c r="E163" s="153" t="s">
        <v>1</v>
      </c>
      <c r="F163" s="154" t="s">
        <v>899</v>
      </c>
      <c r="H163" s="155">
        <v>89.4</v>
      </c>
      <c r="I163" s="156"/>
      <c r="L163" s="152"/>
      <c r="M163" s="157"/>
      <c r="T163" s="158"/>
      <c r="AT163" s="153" t="s">
        <v>172</v>
      </c>
      <c r="AU163" s="153" t="s">
        <v>90</v>
      </c>
      <c r="AV163" s="13" t="s">
        <v>90</v>
      </c>
      <c r="AW163" s="13" t="s">
        <v>34</v>
      </c>
      <c r="AX163" s="13" t="s">
        <v>88</v>
      </c>
      <c r="AY163" s="153" t="s">
        <v>161</v>
      </c>
    </row>
    <row r="164" spans="2:65" s="1" customFormat="1" ht="24.2" customHeight="1">
      <c r="B164" s="32"/>
      <c r="C164" s="132" t="s">
        <v>244</v>
      </c>
      <c r="D164" s="132" t="s">
        <v>165</v>
      </c>
      <c r="E164" s="133" t="s">
        <v>249</v>
      </c>
      <c r="F164" s="134" t="s">
        <v>250</v>
      </c>
      <c r="G164" s="135" t="s">
        <v>168</v>
      </c>
      <c r="H164" s="136">
        <v>99</v>
      </c>
      <c r="I164" s="137"/>
      <c r="J164" s="138">
        <f>ROUND(I164*H164,2)</f>
        <v>0</v>
      </c>
      <c r="K164" s="134" t="s">
        <v>180</v>
      </c>
      <c r="L164" s="32"/>
      <c r="M164" s="139" t="s">
        <v>1</v>
      </c>
      <c r="N164" s="140" t="s">
        <v>45</v>
      </c>
      <c r="P164" s="141">
        <f>O164*H164</f>
        <v>0</v>
      </c>
      <c r="Q164" s="141">
        <v>0</v>
      </c>
      <c r="R164" s="141">
        <f>Q164*H164</f>
        <v>0</v>
      </c>
      <c r="S164" s="141">
        <v>0</v>
      </c>
      <c r="T164" s="142">
        <f>S164*H164</f>
        <v>0</v>
      </c>
      <c r="AR164" s="143" t="s">
        <v>169</v>
      </c>
      <c r="AT164" s="143" t="s">
        <v>165</v>
      </c>
      <c r="AU164" s="143" t="s">
        <v>90</v>
      </c>
      <c r="AY164" s="17" t="s">
        <v>161</v>
      </c>
      <c r="BE164" s="144">
        <f>IF(N164="základní",J164,0)</f>
        <v>0</v>
      </c>
      <c r="BF164" s="144">
        <f>IF(N164="snížená",J164,0)</f>
        <v>0</v>
      </c>
      <c r="BG164" s="144">
        <f>IF(N164="zákl. přenesená",J164,0)</f>
        <v>0</v>
      </c>
      <c r="BH164" s="144">
        <f>IF(N164="sníž. přenesená",J164,0)</f>
        <v>0</v>
      </c>
      <c r="BI164" s="144">
        <f>IF(N164="nulová",J164,0)</f>
        <v>0</v>
      </c>
      <c r="BJ164" s="17" t="s">
        <v>88</v>
      </c>
      <c r="BK164" s="144">
        <f>ROUND(I164*H164,2)</f>
        <v>0</v>
      </c>
      <c r="BL164" s="17" t="s">
        <v>169</v>
      </c>
      <c r="BM164" s="143" t="s">
        <v>900</v>
      </c>
    </row>
    <row r="165" spans="2:65" s="12" customFormat="1" ht="11.25">
      <c r="B165" s="145"/>
      <c r="D165" s="146" t="s">
        <v>172</v>
      </c>
      <c r="E165" s="147" t="s">
        <v>1</v>
      </c>
      <c r="F165" s="148" t="s">
        <v>901</v>
      </c>
      <c r="H165" s="147" t="s">
        <v>1</v>
      </c>
      <c r="I165" s="149"/>
      <c r="L165" s="145"/>
      <c r="M165" s="150"/>
      <c r="T165" s="151"/>
      <c r="AT165" s="147" t="s">
        <v>172</v>
      </c>
      <c r="AU165" s="147" t="s">
        <v>90</v>
      </c>
      <c r="AV165" s="12" t="s">
        <v>88</v>
      </c>
      <c r="AW165" s="12" t="s">
        <v>34</v>
      </c>
      <c r="AX165" s="12" t="s">
        <v>80</v>
      </c>
      <c r="AY165" s="147" t="s">
        <v>161</v>
      </c>
    </row>
    <row r="166" spans="2:65" s="13" customFormat="1" ht="11.25">
      <c r="B166" s="152"/>
      <c r="D166" s="146" t="s">
        <v>172</v>
      </c>
      <c r="E166" s="153" t="s">
        <v>1</v>
      </c>
      <c r="F166" s="154" t="s">
        <v>902</v>
      </c>
      <c r="H166" s="155">
        <v>27.6</v>
      </c>
      <c r="I166" s="156"/>
      <c r="L166" s="152"/>
      <c r="M166" s="157"/>
      <c r="T166" s="158"/>
      <c r="AT166" s="153" t="s">
        <v>172</v>
      </c>
      <c r="AU166" s="153" t="s">
        <v>90</v>
      </c>
      <c r="AV166" s="13" t="s">
        <v>90</v>
      </c>
      <c r="AW166" s="13" t="s">
        <v>34</v>
      </c>
      <c r="AX166" s="13" t="s">
        <v>80</v>
      </c>
      <c r="AY166" s="153" t="s">
        <v>161</v>
      </c>
    </row>
    <row r="167" spans="2:65" s="12" customFormat="1" ht="11.25">
      <c r="B167" s="145"/>
      <c r="D167" s="146" t="s">
        <v>172</v>
      </c>
      <c r="E167" s="147" t="s">
        <v>1</v>
      </c>
      <c r="F167" s="148" t="s">
        <v>252</v>
      </c>
      <c r="H167" s="147" t="s">
        <v>1</v>
      </c>
      <c r="I167" s="149"/>
      <c r="L167" s="145"/>
      <c r="M167" s="150"/>
      <c r="T167" s="151"/>
      <c r="AT167" s="147" t="s">
        <v>172</v>
      </c>
      <c r="AU167" s="147" t="s">
        <v>90</v>
      </c>
      <c r="AV167" s="12" t="s">
        <v>88</v>
      </c>
      <c r="AW167" s="12" t="s">
        <v>34</v>
      </c>
      <c r="AX167" s="12" t="s">
        <v>80</v>
      </c>
      <c r="AY167" s="147" t="s">
        <v>161</v>
      </c>
    </row>
    <row r="168" spans="2:65" s="13" customFormat="1" ht="22.5">
      <c r="B168" s="152"/>
      <c r="D168" s="146" t="s">
        <v>172</v>
      </c>
      <c r="E168" s="153" t="s">
        <v>1</v>
      </c>
      <c r="F168" s="154" t="s">
        <v>903</v>
      </c>
      <c r="H168" s="155">
        <v>50.4</v>
      </c>
      <c r="I168" s="156"/>
      <c r="L168" s="152"/>
      <c r="M168" s="157"/>
      <c r="T168" s="158"/>
      <c r="AT168" s="153" t="s">
        <v>172</v>
      </c>
      <c r="AU168" s="153" t="s">
        <v>90</v>
      </c>
      <c r="AV168" s="13" t="s">
        <v>90</v>
      </c>
      <c r="AW168" s="13" t="s">
        <v>34</v>
      </c>
      <c r="AX168" s="13" t="s">
        <v>80</v>
      </c>
      <c r="AY168" s="153" t="s">
        <v>161</v>
      </c>
    </row>
    <row r="169" spans="2:65" s="13" customFormat="1" ht="11.25">
      <c r="B169" s="152"/>
      <c r="D169" s="146" t="s">
        <v>172</v>
      </c>
      <c r="E169" s="153" t="s">
        <v>1</v>
      </c>
      <c r="F169" s="154" t="s">
        <v>904</v>
      </c>
      <c r="H169" s="155">
        <v>21</v>
      </c>
      <c r="I169" s="156"/>
      <c r="L169" s="152"/>
      <c r="M169" s="157"/>
      <c r="T169" s="158"/>
      <c r="AT169" s="153" t="s">
        <v>172</v>
      </c>
      <c r="AU169" s="153" t="s">
        <v>90</v>
      </c>
      <c r="AV169" s="13" t="s">
        <v>90</v>
      </c>
      <c r="AW169" s="13" t="s">
        <v>34</v>
      </c>
      <c r="AX169" s="13" t="s">
        <v>80</v>
      </c>
      <c r="AY169" s="153" t="s">
        <v>161</v>
      </c>
    </row>
    <row r="170" spans="2:65" s="14" customFormat="1" ht="11.25">
      <c r="B170" s="159"/>
      <c r="D170" s="146" t="s">
        <v>172</v>
      </c>
      <c r="E170" s="160" t="s">
        <v>1</v>
      </c>
      <c r="F170" s="161" t="s">
        <v>177</v>
      </c>
      <c r="H170" s="162">
        <v>99</v>
      </c>
      <c r="I170" s="163"/>
      <c r="L170" s="159"/>
      <c r="M170" s="164"/>
      <c r="T170" s="165"/>
      <c r="AT170" s="160" t="s">
        <v>172</v>
      </c>
      <c r="AU170" s="160" t="s">
        <v>90</v>
      </c>
      <c r="AV170" s="14" t="s">
        <v>169</v>
      </c>
      <c r="AW170" s="14" t="s">
        <v>34</v>
      </c>
      <c r="AX170" s="14" t="s">
        <v>88</v>
      </c>
      <c r="AY170" s="160" t="s">
        <v>161</v>
      </c>
    </row>
    <row r="171" spans="2:65" s="1" customFormat="1" ht="16.5" customHeight="1">
      <c r="B171" s="32"/>
      <c r="C171" s="173" t="s">
        <v>8</v>
      </c>
      <c r="D171" s="173" t="s">
        <v>255</v>
      </c>
      <c r="E171" s="174" t="s">
        <v>256</v>
      </c>
      <c r="F171" s="175" t="s">
        <v>257</v>
      </c>
      <c r="G171" s="176" t="s">
        <v>185</v>
      </c>
      <c r="H171" s="177">
        <v>100.8</v>
      </c>
      <c r="I171" s="178"/>
      <c r="J171" s="179">
        <f>ROUND(I171*H171,2)</f>
        <v>0</v>
      </c>
      <c r="K171" s="175" t="s">
        <v>180</v>
      </c>
      <c r="L171" s="180"/>
      <c r="M171" s="181" t="s">
        <v>1</v>
      </c>
      <c r="N171" s="182" t="s">
        <v>45</v>
      </c>
      <c r="P171" s="141">
        <f>O171*H171</f>
        <v>0</v>
      </c>
      <c r="Q171" s="141">
        <v>1</v>
      </c>
      <c r="R171" s="141">
        <f>Q171*H171</f>
        <v>100.8</v>
      </c>
      <c r="S171" s="141">
        <v>0</v>
      </c>
      <c r="T171" s="142">
        <f>S171*H171</f>
        <v>0</v>
      </c>
      <c r="AR171" s="143" t="s">
        <v>228</v>
      </c>
      <c r="AT171" s="143" t="s">
        <v>255</v>
      </c>
      <c r="AU171" s="143" t="s">
        <v>90</v>
      </c>
      <c r="AY171" s="17" t="s">
        <v>161</v>
      </c>
      <c r="BE171" s="144">
        <f>IF(N171="základní",J171,0)</f>
        <v>0</v>
      </c>
      <c r="BF171" s="144">
        <f>IF(N171="snížená",J171,0)</f>
        <v>0</v>
      </c>
      <c r="BG171" s="144">
        <f>IF(N171="zákl. přenesená",J171,0)</f>
        <v>0</v>
      </c>
      <c r="BH171" s="144">
        <f>IF(N171="sníž. přenesená",J171,0)</f>
        <v>0</v>
      </c>
      <c r="BI171" s="144">
        <f>IF(N171="nulová",J171,0)</f>
        <v>0</v>
      </c>
      <c r="BJ171" s="17" t="s">
        <v>88</v>
      </c>
      <c r="BK171" s="144">
        <f>ROUND(I171*H171,2)</f>
        <v>0</v>
      </c>
      <c r="BL171" s="17" t="s">
        <v>169</v>
      </c>
      <c r="BM171" s="143" t="s">
        <v>905</v>
      </c>
    </row>
    <row r="172" spans="2:65" s="12" customFormat="1" ht="11.25">
      <c r="B172" s="145"/>
      <c r="D172" s="146" t="s">
        <v>172</v>
      </c>
      <c r="E172" s="147" t="s">
        <v>1</v>
      </c>
      <c r="F172" s="148" t="s">
        <v>252</v>
      </c>
      <c r="H172" s="147" t="s">
        <v>1</v>
      </c>
      <c r="I172" s="149"/>
      <c r="L172" s="145"/>
      <c r="M172" s="150"/>
      <c r="T172" s="151"/>
      <c r="AT172" s="147" t="s">
        <v>172</v>
      </c>
      <c r="AU172" s="147" t="s">
        <v>90</v>
      </c>
      <c r="AV172" s="12" t="s">
        <v>88</v>
      </c>
      <c r="AW172" s="12" t="s">
        <v>34</v>
      </c>
      <c r="AX172" s="12" t="s">
        <v>80</v>
      </c>
      <c r="AY172" s="147" t="s">
        <v>161</v>
      </c>
    </row>
    <row r="173" spans="2:65" s="13" customFormat="1" ht="22.5">
      <c r="B173" s="152"/>
      <c r="D173" s="146" t="s">
        <v>172</v>
      </c>
      <c r="E173" s="153" t="s">
        <v>1</v>
      </c>
      <c r="F173" s="154" t="s">
        <v>903</v>
      </c>
      <c r="H173" s="155">
        <v>50.4</v>
      </c>
      <c r="I173" s="156"/>
      <c r="L173" s="152"/>
      <c r="M173" s="157"/>
      <c r="T173" s="158"/>
      <c r="AT173" s="153" t="s">
        <v>172</v>
      </c>
      <c r="AU173" s="153" t="s">
        <v>90</v>
      </c>
      <c r="AV173" s="13" t="s">
        <v>90</v>
      </c>
      <c r="AW173" s="13" t="s">
        <v>34</v>
      </c>
      <c r="AX173" s="13" t="s">
        <v>88</v>
      </c>
      <c r="AY173" s="153" t="s">
        <v>161</v>
      </c>
    </row>
    <row r="174" spans="2:65" s="13" customFormat="1" ht="11.25">
      <c r="B174" s="152"/>
      <c r="D174" s="146" t="s">
        <v>172</v>
      </c>
      <c r="F174" s="154" t="s">
        <v>906</v>
      </c>
      <c r="H174" s="155">
        <v>100.8</v>
      </c>
      <c r="I174" s="156"/>
      <c r="L174" s="152"/>
      <c r="M174" s="157"/>
      <c r="T174" s="158"/>
      <c r="AT174" s="153" t="s">
        <v>172</v>
      </c>
      <c r="AU174" s="153" t="s">
        <v>90</v>
      </c>
      <c r="AV174" s="13" t="s">
        <v>90</v>
      </c>
      <c r="AW174" s="13" t="s">
        <v>4</v>
      </c>
      <c r="AX174" s="13" t="s">
        <v>88</v>
      </c>
      <c r="AY174" s="153" t="s">
        <v>161</v>
      </c>
    </row>
    <row r="175" spans="2:65" s="1" customFormat="1" ht="16.5" customHeight="1">
      <c r="B175" s="32"/>
      <c r="C175" s="173" t="s">
        <v>254</v>
      </c>
      <c r="D175" s="173" t="s">
        <v>255</v>
      </c>
      <c r="E175" s="174" t="s">
        <v>907</v>
      </c>
      <c r="F175" s="175" t="s">
        <v>908</v>
      </c>
      <c r="G175" s="176" t="s">
        <v>185</v>
      </c>
      <c r="H175" s="177">
        <v>42</v>
      </c>
      <c r="I175" s="178"/>
      <c r="J175" s="179">
        <f>ROUND(I175*H175,2)</f>
        <v>0</v>
      </c>
      <c r="K175" s="175" t="s">
        <v>180</v>
      </c>
      <c r="L175" s="180"/>
      <c r="M175" s="181" t="s">
        <v>1</v>
      </c>
      <c r="N175" s="182" t="s">
        <v>45</v>
      </c>
      <c r="P175" s="141">
        <f>O175*H175</f>
        <v>0</v>
      </c>
      <c r="Q175" s="141">
        <v>1</v>
      </c>
      <c r="R175" s="141">
        <f>Q175*H175</f>
        <v>42</v>
      </c>
      <c r="S175" s="141">
        <v>0</v>
      </c>
      <c r="T175" s="142">
        <f>S175*H175</f>
        <v>0</v>
      </c>
      <c r="AR175" s="143" t="s">
        <v>228</v>
      </c>
      <c r="AT175" s="143" t="s">
        <v>255</v>
      </c>
      <c r="AU175" s="143" t="s">
        <v>90</v>
      </c>
      <c r="AY175" s="17" t="s">
        <v>161</v>
      </c>
      <c r="BE175" s="144">
        <f>IF(N175="základní",J175,0)</f>
        <v>0</v>
      </c>
      <c r="BF175" s="144">
        <f>IF(N175="snížená",J175,0)</f>
        <v>0</v>
      </c>
      <c r="BG175" s="144">
        <f>IF(N175="zákl. přenesená",J175,0)</f>
        <v>0</v>
      </c>
      <c r="BH175" s="144">
        <f>IF(N175="sníž. přenesená",J175,0)</f>
        <v>0</v>
      </c>
      <c r="BI175" s="144">
        <f>IF(N175="nulová",J175,0)</f>
        <v>0</v>
      </c>
      <c r="BJ175" s="17" t="s">
        <v>88</v>
      </c>
      <c r="BK175" s="144">
        <f>ROUND(I175*H175,2)</f>
        <v>0</v>
      </c>
      <c r="BL175" s="17" t="s">
        <v>169</v>
      </c>
      <c r="BM175" s="143" t="s">
        <v>909</v>
      </c>
    </row>
    <row r="176" spans="2:65" s="12" customFormat="1" ht="11.25">
      <c r="B176" s="145"/>
      <c r="D176" s="146" t="s">
        <v>172</v>
      </c>
      <c r="E176" s="147" t="s">
        <v>1</v>
      </c>
      <c r="F176" s="148" t="s">
        <v>252</v>
      </c>
      <c r="H176" s="147" t="s">
        <v>1</v>
      </c>
      <c r="I176" s="149"/>
      <c r="L176" s="145"/>
      <c r="M176" s="150"/>
      <c r="T176" s="151"/>
      <c r="AT176" s="147" t="s">
        <v>172</v>
      </c>
      <c r="AU176" s="147" t="s">
        <v>90</v>
      </c>
      <c r="AV176" s="12" t="s">
        <v>88</v>
      </c>
      <c r="AW176" s="12" t="s">
        <v>34</v>
      </c>
      <c r="AX176" s="12" t="s">
        <v>80</v>
      </c>
      <c r="AY176" s="147" t="s">
        <v>161</v>
      </c>
    </row>
    <row r="177" spans="2:65" s="13" customFormat="1" ht="11.25">
      <c r="B177" s="152"/>
      <c r="D177" s="146" t="s">
        <v>172</v>
      </c>
      <c r="E177" s="153" t="s">
        <v>1</v>
      </c>
      <c r="F177" s="154" t="s">
        <v>904</v>
      </c>
      <c r="H177" s="155">
        <v>21</v>
      </c>
      <c r="I177" s="156"/>
      <c r="L177" s="152"/>
      <c r="M177" s="157"/>
      <c r="T177" s="158"/>
      <c r="AT177" s="153" t="s">
        <v>172</v>
      </c>
      <c r="AU177" s="153" t="s">
        <v>90</v>
      </c>
      <c r="AV177" s="13" t="s">
        <v>90</v>
      </c>
      <c r="AW177" s="13" t="s">
        <v>34</v>
      </c>
      <c r="AX177" s="13" t="s">
        <v>88</v>
      </c>
      <c r="AY177" s="153" t="s">
        <v>161</v>
      </c>
    </row>
    <row r="178" spans="2:65" s="13" customFormat="1" ht="11.25">
      <c r="B178" s="152"/>
      <c r="D178" s="146" t="s">
        <v>172</v>
      </c>
      <c r="F178" s="154" t="s">
        <v>910</v>
      </c>
      <c r="H178" s="155">
        <v>42</v>
      </c>
      <c r="I178" s="156"/>
      <c r="L178" s="152"/>
      <c r="M178" s="157"/>
      <c r="T178" s="158"/>
      <c r="AT178" s="153" t="s">
        <v>172</v>
      </c>
      <c r="AU178" s="153" t="s">
        <v>90</v>
      </c>
      <c r="AV178" s="13" t="s">
        <v>90</v>
      </c>
      <c r="AW178" s="13" t="s">
        <v>4</v>
      </c>
      <c r="AX178" s="13" t="s">
        <v>88</v>
      </c>
      <c r="AY178" s="153" t="s">
        <v>161</v>
      </c>
    </row>
    <row r="179" spans="2:65" s="11" customFormat="1" ht="22.9" customHeight="1">
      <c r="B179" s="120"/>
      <c r="D179" s="121" t="s">
        <v>79</v>
      </c>
      <c r="E179" s="130" t="s">
        <v>90</v>
      </c>
      <c r="F179" s="130" t="s">
        <v>260</v>
      </c>
      <c r="I179" s="123"/>
      <c r="J179" s="131">
        <f>BK179</f>
        <v>0</v>
      </c>
      <c r="L179" s="120"/>
      <c r="M179" s="125"/>
      <c r="P179" s="126">
        <f>SUM(P180:P220)</f>
        <v>0</v>
      </c>
      <c r="R179" s="126">
        <f>SUM(R180:R220)</f>
        <v>23.850285500000002</v>
      </c>
      <c r="T179" s="127">
        <f>SUM(T180:T220)</f>
        <v>0</v>
      </c>
      <c r="AR179" s="121" t="s">
        <v>88</v>
      </c>
      <c r="AT179" s="128" t="s">
        <v>79</v>
      </c>
      <c r="AU179" s="128" t="s">
        <v>88</v>
      </c>
      <c r="AY179" s="121" t="s">
        <v>161</v>
      </c>
      <c r="BK179" s="129">
        <f>SUM(BK180:BK220)</f>
        <v>0</v>
      </c>
    </row>
    <row r="180" spans="2:65" s="1" customFormat="1" ht="21.75" customHeight="1">
      <c r="B180" s="32"/>
      <c r="C180" s="132" t="s">
        <v>263</v>
      </c>
      <c r="D180" s="132" t="s">
        <v>165</v>
      </c>
      <c r="E180" s="133" t="s">
        <v>911</v>
      </c>
      <c r="F180" s="134" t="s">
        <v>912</v>
      </c>
      <c r="G180" s="135" t="s">
        <v>168</v>
      </c>
      <c r="H180" s="136">
        <v>0.25</v>
      </c>
      <c r="I180" s="137"/>
      <c r="J180" s="138">
        <f>ROUND(I180*H180,2)</f>
        <v>0</v>
      </c>
      <c r="K180" s="134" t="s">
        <v>180</v>
      </c>
      <c r="L180" s="32"/>
      <c r="M180" s="139" t="s">
        <v>1</v>
      </c>
      <c r="N180" s="140" t="s">
        <v>45</v>
      </c>
      <c r="P180" s="141">
        <f>O180*H180</f>
        <v>0</v>
      </c>
      <c r="Q180" s="141">
        <v>0</v>
      </c>
      <c r="R180" s="141">
        <f>Q180*H180</f>
        <v>0</v>
      </c>
      <c r="S180" s="141">
        <v>0</v>
      </c>
      <c r="T180" s="142">
        <f>S180*H180</f>
        <v>0</v>
      </c>
      <c r="AR180" s="143" t="s">
        <v>169</v>
      </c>
      <c r="AT180" s="143" t="s">
        <v>165</v>
      </c>
      <c r="AU180" s="143" t="s">
        <v>90</v>
      </c>
      <c r="AY180" s="17" t="s">
        <v>161</v>
      </c>
      <c r="BE180" s="144">
        <f>IF(N180="základní",J180,0)</f>
        <v>0</v>
      </c>
      <c r="BF180" s="144">
        <f>IF(N180="snížená",J180,0)</f>
        <v>0</v>
      </c>
      <c r="BG180" s="144">
        <f>IF(N180="zákl. přenesená",J180,0)</f>
        <v>0</v>
      </c>
      <c r="BH180" s="144">
        <f>IF(N180="sníž. přenesená",J180,0)</f>
        <v>0</v>
      </c>
      <c r="BI180" s="144">
        <f>IF(N180="nulová",J180,0)</f>
        <v>0</v>
      </c>
      <c r="BJ180" s="17" t="s">
        <v>88</v>
      </c>
      <c r="BK180" s="144">
        <f>ROUND(I180*H180,2)</f>
        <v>0</v>
      </c>
      <c r="BL180" s="17" t="s">
        <v>169</v>
      </c>
      <c r="BM180" s="143" t="s">
        <v>913</v>
      </c>
    </row>
    <row r="181" spans="2:65" s="12" customFormat="1" ht="11.25">
      <c r="B181" s="145"/>
      <c r="D181" s="146" t="s">
        <v>172</v>
      </c>
      <c r="E181" s="147" t="s">
        <v>1</v>
      </c>
      <c r="F181" s="148" t="s">
        <v>914</v>
      </c>
      <c r="H181" s="147" t="s">
        <v>1</v>
      </c>
      <c r="I181" s="149"/>
      <c r="L181" s="145"/>
      <c r="M181" s="150"/>
      <c r="T181" s="151"/>
      <c r="AT181" s="147" t="s">
        <v>172</v>
      </c>
      <c r="AU181" s="147" t="s">
        <v>90</v>
      </c>
      <c r="AV181" s="12" t="s">
        <v>88</v>
      </c>
      <c r="AW181" s="12" t="s">
        <v>34</v>
      </c>
      <c r="AX181" s="12" t="s">
        <v>80</v>
      </c>
      <c r="AY181" s="147" t="s">
        <v>161</v>
      </c>
    </row>
    <row r="182" spans="2:65" s="13" customFormat="1" ht="11.25">
      <c r="B182" s="152"/>
      <c r="D182" s="146" t="s">
        <v>172</v>
      </c>
      <c r="E182" s="153" t="s">
        <v>1</v>
      </c>
      <c r="F182" s="154" t="s">
        <v>915</v>
      </c>
      <c r="H182" s="155">
        <v>0.25</v>
      </c>
      <c r="I182" s="156"/>
      <c r="L182" s="152"/>
      <c r="M182" s="157"/>
      <c r="T182" s="158"/>
      <c r="AT182" s="153" t="s">
        <v>172</v>
      </c>
      <c r="AU182" s="153" t="s">
        <v>90</v>
      </c>
      <c r="AV182" s="13" t="s">
        <v>90</v>
      </c>
      <c r="AW182" s="13" t="s">
        <v>34</v>
      </c>
      <c r="AX182" s="13" t="s">
        <v>88</v>
      </c>
      <c r="AY182" s="153" t="s">
        <v>161</v>
      </c>
    </row>
    <row r="183" spans="2:65" s="1" customFormat="1" ht="24.2" customHeight="1">
      <c r="B183" s="32"/>
      <c r="C183" s="132" t="s">
        <v>269</v>
      </c>
      <c r="D183" s="132" t="s">
        <v>165</v>
      </c>
      <c r="E183" s="133" t="s">
        <v>916</v>
      </c>
      <c r="F183" s="134" t="s">
        <v>917</v>
      </c>
      <c r="G183" s="135" t="s">
        <v>266</v>
      </c>
      <c r="H183" s="136">
        <v>19.2</v>
      </c>
      <c r="I183" s="137"/>
      <c r="J183" s="138">
        <f>ROUND(I183*H183,2)</f>
        <v>0</v>
      </c>
      <c r="K183" s="134" t="s">
        <v>180</v>
      </c>
      <c r="L183" s="32"/>
      <c r="M183" s="139" t="s">
        <v>1</v>
      </c>
      <c r="N183" s="140" t="s">
        <v>45</v>
      </c>
      <c r="P183" s="141">
        <f>O183*H183</f>
        <v>0</v>
      </c>
      <c r="Q183" s="141">
        <v>1.14E-3</v>
      </c>
      <c r="R183" s="141">
        <f>Q183*H183</f>
        <v>2.1887999999999998E-2</v>
      </c>
      <c r="S183" s="141">
        <v>0</v>
      </c>
      <c r="T183" s="142">
        <f>S183*H183</f>
        <v>0</v>
      </c>
      <c r="AR183" s="143" t="s">
        <v>169</v>
      </c>
      <c r="AT183" s="143" t="s">
        <v>165</v>
      </c>
      <c r="AU183" s="143" t="s">
        <v>90</v>
      </c>
      <c r="AY183" s="17" t="s">
        <v>161</v>
      </c>
      <c r="BE183" s="144">
        <f>IF(N183="základní",J183,0)</f>
        <v>0</v>
      </c>
      <c r="BF183" s="144">
        <f>IF(N183="snížená",J183,0)</f>
        <v>0</v>
      </c>
      <c r="BG183" s="144">
        <f>IF(N183="zákl. přenesená",J183,0)</f>
        <v>0</v>
      </c>
      <c r="BH183" s="144">
        <f>IF(N183="sníž. přenesená",J183,0)</f>
        <v>0</v>
      </c>
      <c r="BI183" s="144">
        <f>IF(N183="nulová",J183,0)</f>
        <v>0</v>
      </c>
      <c r="BJ183" s="17" t="s">
        <v>88</v>
      </c>
      <c r="BK183" s="144">
        <f>ROUND(I183*H183,2)</f>
        <v>0</v>
      </c>
      <c r="BL183" s="17" t="s">
        <v>169</v>
      </c>
      <c r="BM183" s="143" t="s">
        <v>918</v>
      </c>
    </row>
    <row r="184" spans="2:65" s="12" customFormat="1" ht="11.25">
      <c r="B184" s="145"/>
      <c r="D184" s="146" t="s">
        <v>172</v>
      </c>
      <c r="E184" s="147" t="s">
        <v>1</v>
      </c>
      <c r="F184" s="148" t="s">
        <v>914</v>
      </c>
      <c r="H184" s="147" t="s">
        <v>1</v>
      </c>
      <c r="I184" s="149"/>
      <c r="L184" s="145"/>
      <c r="M184" s="150"/>
      <c r="T184" s="151"/>
      <c r="AT184" s="147" t="s">
        <v>172</v>
      </c>
      <c r="AU184" s="147" t="s">
        <v>90</v>
      </c>
      <c r="AV184" s="12" t="s">
        <v>88</v>
      </c>
      <c r="AW184" s="12" t="s">
        <v>34</v>
      </c>
      <c r="AX184" s="12" t="s">
        <v>80</v>
      </c>
      <c r="AY184" s="147" t="s">
        <v>161</v>
      </c>
    </row>
    <row r="185" spans="2:65" s="13" customFormat="1" ht="11.25">
      <c r="B185" s="152"/>
      <c r="D185" s="146" t="s">
        <v>172</v>
      </c>
      <c r="E185" s="153" t="s">
        <v>1</v>
      </c>
      <c r="F185" s="154" t="s">
        <v>919</v>
      </c>
      <c r="H185" s="155">
        <v>19.2</v>
      </c>
      <c r="I185" s="156"/>
      <c r="L185" s="152"/>
      <c r="M185" s="157"/>
      <c r="T185" s="158"/>
      <c r="AT185" s="153" t="s">
        <v>172</v>
      </c>
      <c r="AU185" s="153" t="s">
        <v>90</v>
      </c>
      <c r="AV185" s="13" t="s">
        <v>90</v>
      </c>
      <c r="AW185" s="13" t="s">
        <v>34</v>
      </c>
      <c r="AX185" s="13" t="s">
        <v>88</v>
      </c>
      <c r="AY185" s="153" t="s">
        <v>161</v>
      </c>
    </row>
    <row r="186" spans="2:65" s="1" customFormat="1" ht="16.5" customHeight="1">
      <c r="B186" s="32"/>
      <c r="C186" s="132" t="s">
        <v>274</v>
      </c>
      <c r="D186" s="132" t="s">
        <v>165</v>
      </c>
      <c r="E186" s="133" t="s">
        <v>920</v>
      </c>
      <c r="F186" s="134" t="s">
        <v>921</v>
      </c>
      <c r="G186" s="135" t="s">
        <v>266</v>
      </c>
      <c r="H186" s="136">
        <v>19.2</v>
      </c>
      <c r="I186" s="137"/>
      <c r="J186" s="138">
        <f>ROUND(I186*H186,2)</f>
        <v>0</v>
      </c>
      <c r="K186" s="134" t="s">
        <v>180</v>
      </c>
      <c r="L186" s="32"/>
      <c r="M186" s="139" t="s">
        <v>1</v>
      </c>
      <c r="N186" s="140" t="s">
        <v>45</v>
      </c>
      <c r="P186" s="141">
        <f>O186*H186</f>
        <v>0</v>
      </c>
      <c r="Q186" s="141">
        <v>1.6000000000000001E-4</v>
      </c>
      <c r="R186" s="141">
        <f>Q186*H186</f>
        <v>3.0720000000000001E-3</v>
      </c>
      <c r="S186" s="141">
        <v>0</v>
      </c>
      <c r="T186" s="142">
        <f>S186*H186</f>
        <v>0</v>
      </c>
      <c r="AR186" s="143" t="s">
        <v>169</v>
      </c>
      <c r="AT186" s="143" t="s">
        <v>165</v>
      </c>
      <c r="AU186" s="143" t="s">
        <v>90</v>
      </c>
      <c r="AY186" s="17" t="s">
        <v>161</v>
      </c>
      <c r="BE186" s="144">
        <f>IF(N186="základní",J186,0)</f>
        <v>0</v>
      </c>
      <c r="BF186" s="144">
        <f>IF(N186="snížená",J186,0)</f>
        <v>0</v>
      </c>
      <c r="BG186" s="144">
        <f>IF(N186="zákl. přenesená",J186,0)</f>
        <v>0</v>
      </c>
      <c r="BH186" s="144">
        <f>IF(N186="sníž. přenesená",J186,0)</f>
        <v>0</v>
      </c>
      <c r="BI186" s="144">
        <f>IF(N186="nulová",J186,0)</f>
        <v>0</v>
      </c>
      <c r="BJ186" s="17" t="s">
        <v>88</v>
      </c>
      <c r="BK186" s="144">
        <f>ROUND(I186*H186,2)</f>
        <v>0</v>
      </c>
      <c r="BL186" s="17" t="s">
        <v>169</v>
      </c>
      <c r="BM186" s="143" t="s">
        <v>922</v>
      </c>
    </row>
    <row r="187" spans="2:65" s="12" customFormat="1" ht="11.25">
      <c r="B187" s="145"/>
      <c r="D187" s="146" t="s">
        <v>172</v>
      </c>
      <c r="E187" s="147" t="s">
        <v>1</v>
      </c>
      <c r="F187" s="148" t="s">
        <v>914</v>
      </c>
      <c r="H187" s="147" t="s">
        <v>1</v>
      </c>
      <c r="I187" s="149"/>
      <c r="L187" s="145"/>
      <c r="M187" s="150"/>
      <c r="T187" s="151"/>
      <c r="AT187" s="147" t="s">
        <v>172</v>
      </c>
      <c r="AU187" s="147" t="s">
        <v>90</v>
      </c>
      <c r="AV187" s="12" t="s">
        <v>88</v>
      </c>
      <c r="AW187" s="12" t="s">
        <v>34</v>
      </c>
      <c r="AX187" s="12" t="s">
        <v>80</v>
      </c>
      <c r="AY187" s="147" t="s">
        <v>161</v>
      </c>
    </row>
    <row r="188" spans="2:65" s="13" customFormat="1" ht="11.25">
      <c r="B188" s="152"/>
      <c r="D188" s="146" t="s">
        <v>172</v>
      </c>
      <c r="E188" s="153" t="s">
        <v>1</v>
      </c>
      <c r="F188" s="154" t="s">
        <v>919</v>
      </c>
      <c r="H188" s="155">
        <v>19.2</v>
      </c>
      <c r="I188" s="156"/>
      <c r="L188" s="152"/>
      <c r="M188" s="157"/>
      <c r="T188" s="158"/>
      <c r="AT188" s="153" t="s">
        <v>172</v>
      </c>
      <c r="AU188" s="153" t="s">
        <v>90</v>
      </c>
      <c r="AV188" s="13" t="s">
        <v>90</v>
      </c>
      <c r="AW188" s="13" t="s">
        <v>34</v>
      </c>
      <c r="AX188" s="13" t="s">
        <v>88</v>
      </c>
      <c r="AY188" s="153" t="s">
        <v>161</v>
      </c>
    </row>
    <row r="189" spans="2:65" s="1" customFormat="1" ht="16.5" customHeight="1">
      <c r="B189" s="32"/>
      <c r="C189" s="132" t="s">
        <v>279</v>
      </c>
      <c r="D189" s="132" t="s">
        <v>165</v>
      </c>
      <c r="E189" s="133" t="s">
        <v>923</v>
      </c>
      <c r="F189" s="134" t="s">
        <v>924</v>
      </c>
      <c r="G189" s="135" t="s">
        <v>168</v>
      </c>
      <c r="H189" s="136">
        <v>17.652000000000001</v>
      </c>
      <c r="I189" s="137"/>
      <c r="J189" s="138">
        <f>ROUND(I189*H189,2)</f>
        <v>0</v>
      </c>
      <c r="K189" s="134" t="s">
        <v>180</v>
      </c>
      <c r="L189" s="32"/>
      <c r="M189" s="139" t="s">
        <v>1</v>
      </c>
      <c r="N189" s="140" t="s">
        <v>45</v>
      </c>
      <c r="P189" s="141">
        <f>O189*H189</f>
        <v>0</v>
      </c>
      <c r="Q189" s="141">
        <v>0</v>
      </c>
      <c r="R189" s="141">
        <f>Q189*H189</f>
        <v>0</v>
      </c>
      <c r="S189" s="141">
        <v>0</v>
      </c>
      <c r="T189" s="142">
        <f>S189*H189</f>
        <v>0</v>
      </c>
      <c r="AR189" s="143" t="s">
        <v>169</v>
      </c>
      <c r="AT189" s="143" t="s">
        <v>165</v>
      </c>
      <c r="AU189" s="143" t="s">
        <v>90</v>
      </c>
      <c r="AY189" s="17" t="s">
        <v>161</v>
      </c>
      <c r="BE189" s="144">
        <f>IF(N189="základní",J189,0)</f>
        <v>0</v>
      </c>
      <c r="BF189" s="144">
        <f>IF(N189="snížená",J189,0)</f>
        <v>0</v>
      </c>
      <c r="BG189" s="144">
        <f>IF(N189="zákl. přenesená",J189,0)</f>
        <v>0</v>
      </c>
      <c r="BH189" s="144">
        <f>IF(N189="sníž. přenesená",J189,0)</f>
        <v>0</v>
      </c>
      <c r="BI189" s="144">
        <f>IF(N189="nulová",J189,0)</f>
        <v>0</v>
      </c>
      <c r="BJ189" s="17" t="s">
        <v>88</v>
      </c>
      <c r="BK189" s="144">
        <f>ROUND(I189*H189,2)</f>
        <v>0</v>
      </c>
      <c r="BL189" s="17" t="s">
        <v>169</v>
      </c>
      <c r="BM189" s="143" t="s">
        <v>925</v>
      </c>
    </row>
    <row r="190" spans="2:65" s="12" customFormat="1" ht="11.25">
      <c r="B190" s="145"/>
      <c r="D190" s="146" t="s">
        <v>172</v>
      </c>
      <c r="E190" s="147" t="s">
        <v>1</v>
      </c>
      <c r="F190" s="148" t="s">
        <v>926</v>
      </c>
      <c r="H190" s="147" t="s">
        <v>1</v>
      </c>
      <c r="I190" s="149"/>
      <c r="L190" s="145"/>
      <c r="M190" s="150"/>
      <c r="T190" s="151"/>
      <c r="AT190" s="147" t="s">
        <v>172</v>
      </c>
      <c r="AU190" s="147" t="s">
        <v>90</v>
      </c>
      <c r="AV190" s="12" t="s">
        <v>88</v>
      </c>
      <c r="AW190" s="12" t="s">
        <v>34</v>
      </c>
      <c r="AX190" s="12" t="s">
        <v>80</v>
      </c>
      <c r="AY190" s="147" t="s">
        <v>161</v>
      </c>
    </row>
    <row r="191" spans="2:65" s="13" customFormat="1" ht="11.25">
      <c r="B191" s="152"/>
      <c r="D191" s="146" t="s">
        <v>172</v>
      </c>
      <c r="E191" s="153" t="s">
        <v>1</v>
      </c>
      <c r="F191" s="154" t="s">
        <v>927</v>
      </c>
      <c r="H191" s="155">
        <v>17.652000000000001</v>
      </c>
      <c r="I191" s="156"/>
      <c r="L191" s="152"/>
      <c r="M191" s="157"/>
      <c r="T191" s="158"/>
      <c r="AT191" s="153" t="s">
        <v>172</v>
      </c>
      <c r="AU191" s="153" t="s">
        <v>90</v>
      </c>
      <c r="AV191" s="13" t="s">
        <v>90</v>
      </c>
      <c r="AW191" s="13" t="s">
        <v>34</v>
      </c>
      <c r="AX191" s="13" t="s">
        <v>88</v>
      </c>
      <c r="AY191" s="153" t="s">
        <v>161</v>
      </c>
    </row>
    <row r="192" spans="2:65" s="1" customFormat="1" ht="24.2" customHeight="1">
      <c r="B192" s="32"/>
      <c r="C192" s="132" t="s">
        <v>287</v>
      </c>
      <c r="D192" s="132" t="s">
        <v>165</v>
      </c>
      <c r="E192" s="133" t="s">
        <v>928</v>
      </c>
      <c r="F192" s="134" t="s">
        <v>929</v>
      </c>
      <c r="G192" s="135" t="s">
        <v>168</v>
      </c>
      <c r="H192" s="136">
        <v>17.652000000000001</v>
      </c>
      <c r="I192" s="137"/>
      <c r="J192" s="138">
        <f>ROUND(I192*H192,2)</f>
        <v>0</v>
      </c>
      <c r="K192" s="134" t="s">
        <v>180</v>
      </c>
      <c r="L192" s="32"/>
      <c r="M192" s="139" t="s">
        <v>1</v>
      </c>
      <c r="N192" s="140" t="s">
        <v>45</v>
      </c>
      <c r="P192" s="141">
        <f>O192*H192</f>
        <v>0</v>
      </c>
      <c r="Q192" s="141">
        <v>0</v>
      </c>
      <c r="R192" s="141">
        <f>Q192*H192</f>
        <v>0</v>
      </c>
      <c r="S192" s="141">
        <v>0</v>
      </c>
      <c r="T192" s="142">
        <f>S192*H192</f>
        <v>0</v>
      </c>
      <c r="AR192" s="143" t="s">
        <v>169</v>
      </c>
      <c r="AT192" s="143" t="s">
        <v>165</v>
      </c>
      <c r="AU192" s="143" t="s">
        <v>90</v>
      </c>
      <c r="AY192" s="17" t="s">
        <v>161</v>
      </c>
      <c r="BE192" s="144">
        <f>IF(N192="základní",J192,0)</f>
        <v>0</v>
      </c>
      <c r="BF192" s="144">
        <f>IF(N192="snížená",J192,0)</f>
        <v>0</v>
      </c>
      <c r="BG192" s="144">
        <f>IF(N192="zákl. přenesená",J192,0)</f>
        <v>0</v>
      </c>
      <c r="BH192" s="144">
        <f>IF(N192="sníž. přenesená",J192,0)</f>
        <v>0</v>
      </c>
      <c r="BI192" s="144">
        <f>IF(N192="nulová",J192,0)</f>
        <v>0</v>
      </c>
      <c r="BJ192" s="17" t="s">
        <v>88</v>
      </c>
      <c r="BK192" s="144">
        <f>ROUND(I192*H192,2)</f>
        <v>0</v>
      </c>
      <c r="BL192" s="17" t="s">
        <v>169</v>
      </c>
      <c r="BM192" s="143" t="s">
        <v>930</v>
      </c>
    </row>
    <row r="193" spans="2:65" s="12" customFormat="1" ht="11.25">
      <c r="B193" s="145"/>
      <c r="D193" s="146" t="s">
        <v>172</v>
      </c>
      <c r="E193" s="147" t="s">
        <v>1</v>
      </c>
      <c r="F193" s="148" t="s">
        <v>926</v>
      </c>
      <c r="H193" s="147" t="s">
        <v>1</v>
      </c>
      <c r="I193" s="149"/>
      <c r="L193" s="145"/>
      <c r="M193" s="150"/>
      <c r="T193" s="151"/>
      <c r="AT193" s="147" t="s">
        <v>172</v>
      </c>
      <c r="AU193" s="147" t="s">
        <v>90</v>
      </c>
      <c r="AV193" s="12" t="s">
        <v>88</v>
      </c>
      <c r="AW193" s="12" t="s">
        <v>34</v>
      </c>
      <c r="AX193" s="12" t="s">
        <v>80</v>
      </c>
      <c r="AY193" s="147" t="s">
        <v>161</v>
      </c>
    </row>
    <row r="194" spans="2:65" s="13" customFormat="1" ht="11.25">
      <c r="B194" s="152"/>
      <c r="D194" s="146" t="s">
        <v>172</v>
      </c>
      <c r="E194" s="153" t="s">
        <v>1</v>
      </c>
      <c r="F194" s="154" t="s">
        <v>927</v>
      </c>
      <c r="H194" s="155">
        <v>17.652000000000001</v>
      </c>
      <c r="I194" s="156"/>
      <c r="L194" s="152"/>
      <c r="M194" s="157"/>
      <c r="T194" s="158"/>
      <c r="AT194" s="153" t="s">
        <v>172</v>
      </c>
      <c r="AU194" s="153" t="s">
        <v>90</v>
      </c>
      <c r="AV194" s="13" t="s">
        <v>90</v>
      </c>
      <c r="AW194" s="13" t="s">
        <v>34</v>
      </c>
      <c r="AX194" s="13" t="s">
        <v>88</v>
      </c>
      <c r="AY194" s="153" t="s">
        <v>161</v>
      </c>
    </row>
    <row r="195" spans="2:65" s="1" customFormat="1" ht="21.75" customHeight="1">
      <c r="B195" s="32"/>
      <c r="C195" s="132" t="s">
        <v>296</v>
      </c>
      <c r="D195" s="132" t="s">
        <v>165</v>
      </c>
      <c r="E195" s="133" t="s">
        <v>931</v>
      </c>
      <c r="F195" s="134" t="s">
        <v>932</v>
      </c>
      <c r="G195" s="135" t="s">
        <v>168</v>
      </c>
      <c r="H195" s="136">
        <v>14.76</v>
      </c>
      <c r="I195" s="137"/>
      <c r="J195" s="138">
        <f>ROUND(I195*H195,2)</f>
        <v>0</v>
      </c>
      <c r="K195" s="134" t="s">
        <v>180</v>
      </c>
      <c r="L195" s="32"/>
      <c r="M195" s="139" t="s">
        <v>1</v>
      </c>
      <c r="N195" s="140" t="s">
        <v>45</v>
      </c>
      <c r="P195" s="141">
        <f>O195*H195</f>
        <v>0</v>
      </c>
      <c r="Q195" s="141">
        <v>0</v>
      </c>
      <c r="R195" s="141">
        <f>Q195*H195</f>
        <v>0</v>
      </c>
      <c r="S195" s="141">
        <v>0</v>
      </c>
      <c r="T195" s="142">
        <f>S195*H195</f>
        <v>0</v>
      </c>
      <c r="AR195" s="143" t="s">
        <v>169</v>
      </c>
      <c r="AT195" s="143" t="s">
        <v>165</v>
      </c>
      <c r="AU195" s="143" t="s">
        <v>90</v>
      </c>
      <c r="AY195" s="17" t="s">
        <v>161</v>
      </c>
      <c r="BE195" s="144">
        <f>IF(N195="základní",J195,0)</f>
        <v>0</v>
      </c>
      <c r="BF195" s="144">
        <f>IF(N195="snížená",J195,0)</f>
        <v>0</v>
      </c>
      <c r="BG195" s="144">
        <f>IF(N195="zákl. přenesená",J195,0)</f>
        <v>0</v>
      </c>
      <c r="BH195" s="144">
        <f>IF(N195="sníž. přenesená",J195,0)</f>
        <v>0</v>
      </c>
      <c r="BI195" s="144">
        <f>IF(N195="nulová",J195,0)</f>
        <v>0</v>
      </c>
      <c r="BJ195" s="17" t="s">
        <v>88</v>
      </c>
      <c r="BK195" s="144">
        <f>ROUND(I195*H195,2)</f>
        <v>0</v>
      </c>
      <c r="BL195" s="17" t="s">
        <v>169</v>
      </c>
      <c r="BM195" s="143" t="s">
        <v>933</v>
      </c>
    </row>
    <row r="196" spans="2:65" s="12" customFormat="1" ht="11.25">
      <c r="B196" s="145"/>
      <c r="D196" s="146" t="s">
        <v>172</v>
      </c>
      <c r="E196" s="147" t="s">
        <v>1</v>
      </c>
      <c r="F196" s="148" t="s">
        <v>934</v>
      </c>
      <c r="H196" s="147" t="s">
        <v>1</v>
      </c>
      <c r="I196" s="149"/>
      <c r="L196" s="145"/>
      <c r="M196" s="150"/>
      <c r="T196" s="151"/>
      <c r="AT196" s="147" t="s">
        <v>172</v>
      </c>
      <c r="AU196" s="147" t="s">
        <v>90</v>
      </c>
      <c r="AV196" s="12" t="s">
        <v>88</v>
      </c>
      <c r="AW196" s="12" t="s">
        <v>34</v>
      </c>
      <c r="AX196" s="12" t="s">
        <v>80</v>
      </c>
      <c r="AY196" s="147" t="s">
        <v>161</v>
      </c>
    </row>
    <row r="197" spans="2:65" s="13" customFormat="1" ht="11.25">
      <c r="B197" s="152"/>
      <c r="D197" s="146" t="s">
        <v>172</v>
      </c>
      <c r="E197" s="153" t="s">
        <v>1</v>
      </c>
      <c r="F197" s="154" t="s">
        <v>935</v>
      </c>
      <c r="H197" s="155">
        <v>14.76</v>
      </c>
      <c r="I197" s="156"/>
      <c r="L197" s="152"/>
      <c r="M197" s="157"/>
      <c r="T197" s="158"/>
      <c r="AT197" s="153" t="s">
        <v>172</v>
      </c>
      <c r="AU197" s="153" t="s">
        <v>90</v>
      </c>
      <c r="AV197" s="13" t="s">
        <v>90</v>
      </c>
      <c r="AW197" s="13" t="s">
        <v>34</v>
      </c>
      <c r="AX197" s="13" t="s">
        <v>88</v>
      </c>
      <c r="AY197" s="153" t="s">
        <v>161</v>
      </c>
    </row>
    <row r="198" spans="2:65" s="1" customFormat="1" ht="33" customHeight="1">
      <c r="B198" s="32"/>
      <c r="C198" s="132" t="s">
        <v>305</v>
      </c>
      <c r="D198" s="132" t="s">
        <v>165</v>
      </c>
      <c r="E198" s="133" t="s">
        <v>936</v>
      </c>
      <c r="F198" s="134" t="s">
        <v>937</v>
      </c>
      <c r="G198" s="135" t="s">
        <v>168</v>
      </c>
      <c r="H198" s="136">
        <v>14.76</v>
      </c>
      <c r="I198" s="137"/>
      <c r="J198" s="138">
        <f>ROUND(I198*H198,2)</f>
        <v>0</v>
      </c>
      <c r="K198" s="134" t="s">
        <v>180</v>
      </c>
      <c r="L198" s="32"/>
      <c r="M198" s="139" t="s">
        <v>1</v>
      </c>
      <c r="N198" s="140" t="s">
        <v>45</v>
      </c>
      <c r="P198" s="141">
        <f>O198*H198</f>
        <v>0</v>
      </c>
      <c r="Q198" s="141">
        <v>0</v>
      </c>
      <c r="R198" s="141">
        <f>Q198*H198</f>
        <v>0</v>
      </c>
      <c r="S198" s="141">
        <v>0</v>
      </c>
      <c r="T198" s="142">
        <f>S198*H198</f>
        <v>0</v>
      </c>
      <c r="AR198" s="143" t="s">
        <v>169</v>
      </c>
      <c r="AT198" s="143" t="s">
        <v>165</v>
      </c>
      <c r="AU198" s="143" t="s">
        <v>90</v>
      </c>
      <c r="AY198" s="17" t="s">
        <v>161</v>
      </c>
      <c r="BE198" s="144">
        <f>IF(N198="základní",J198,0)</f>
        <v>0</v>
      </c>
      <c r="BF198" s="144">
        <f>IF(N198="snížená",J198,0)</f>
        <v>0</v>
      </c>
      <c r="BG198" s="144">
        <f>IF(N198="zákl. přenesená",J198,0)</f>
        <v>0</v>
      </c>
      <c r="BH198" s="144">
        <f>IF(N198="sníž. přenesená",J198,0)</f>
        <v>0</v>
      </c>
      <c r="BI198" s="144">
        <f>IF(N198="nulová",J198,0)</f>
        <v>0</v>
      </c>
      <c r="BJ198" s="17" t="s">
        <v>88</v>
      </c>
      <c r="BK198" s="144">
        <f>ROUND(I198*H198,2)</f>
        <v>0</v>
      </c>
      <c r="BL198" s="17" t="s">
        <v>169</v>
      </c>
      <c r="BM198" s="143" t="s">
        <v>938</v>
      </c>
    </row>
    <row r="199" spans="2:65" s="12" customFormat="1" ht="11.25">
      <c r="B199" s="145"/>
      <c r="D199" s="146" t="s">
        <v>172</v>
      </c>
      <c r="E199" s="147" t="s">
        <v>1</v>
      </c>
      <c r="F199" s="148" t="s">
        <v>934</v>
      </c>
      <c r="H199" s="147" t="s">
        <v>1</v>
      </c>
      <c r="I199" s="149"/>
      <c r="L199" s="145"/>
      <c r="M199" s="150"/>
      <c r="T199" s="151"/>
      <c r="AT199" s="147" t="s">
        <v>172</v>
      </c>
      <c r="AU199" s="147" t="s">
        <v>90</v>
      </c>
      <c r="AV199" s="12" t="s">
        <v>88</v>
      </c>
      <c r="AW199" s="12" t="s">
        <v>34</v>
      </c>
      <c r="AX199" s="12" t="s">
        <v>80</v>
      </c>
      <c r="AY199" s="147" t="s">
        <v>161</v>
      </c>
    </row>
    <row r="200" spans="2:65" s="13" customFormat="1" ht="11.25">
      <c r="B200" s="152"/>
      <c r="D200" s="146" t="s">
        <v>172</v>
      </c>
      <c r="E200" s="153" t="s">
        <v>1</v>
      </c>
      <c r="F200" s="154" t="s">
        <v>935</v>
      </c>
      <c r="H200" s="155">
        <v>14.76</v>
      </c>
      <c r="I200" s="156"/>
      <c r="L200" s="152"/>
      <c r="M200" s="157"/>
      <c r="T200" s="158"/>
      <c r="AT200" s="153" t="s">
        <v>172</v>
      </c>
      <c r="AU200" s="153" t="s">
        <v>90</v>
      </c>
      <c r="AV200" s="13" t="s">
        <v>90</v>
      </c>
      <c r="AW200" s="13" t="s">
        <v>34</v>
      </c>
      <c r="AX200" s="13" t="s">
        <v>88</v>
      </c>
      <c r="AY200" s="153" t="s">
        <v>161</v>
      </c>
    </row>
    <row r="201" spans="2:65" s="1" customFormat="1" ht="16.5" customHeight="1">
      <c r="B201" s="32"/>
      <c r="C201" s="132" t="s">
        <v>7</v>
      </c>
      <c r="D201" s="132" t="s">
        <v>165</v>
      </c>
      <c r="E201" s="133" t="s">
        <v>939</v>
      </c>
      <c r="F201" s="134" t="s">
        <v>940</v>
      </c>
      <c r="G201" s="135" t="s">
        <v>190</v>
      </c>
      <c r="H201" s="136">
        <v>34.54</v>
      </c>
      <c r="I201" s="137"/>
      <c r="J201" s="138">
        <f>ROUND(I201*H201,2)</f>
        <v>0</v>
      </c>
      <c r="K201" s="134" t="s">
        <v>180</v>
      </c>
      <c r="L201" s="32"/>
      <c r="M201" s="139" t="s">
        <v>1</v>
      </c>
      <c r="N201" s="140" t="s">
        <v>45</v>
      </c>
      <c r="P201" s="141">
        <f>O201*H201</f>
        <v>0</v>
      </c>
      <c r="Q201" s="141">
        <v>1.2999999999999999E-3</v>
      </c>
      <c r="R201" s="141">
        <f>Q201*H201</f>
        <v>4.4901999999999997E-2</v>
      </c>
      <c r="S201" s="141">
        <v>0</v>
      </c>
      <c r="T201" s="142">
        <f>S201*H201</f>
        <v>0</v>
      </c>
      <c r="AR201" s="143" t="s">
        <v>169</v>
      </c>
      <c r="AT201" s="143" t="s">
        <v>165</v>
      </c>
      <c r="AU201" s="143" t="s">
        <v>90</v>
      </c>
      <c r="AY201" s="17" t="s">
        <v>161</v>
      </c>
      <c r="BE201" s="144">
        <f>IF(N201="základní",J201,0)</f>
        <v>0</v>
      </c>
      <c r="BF201" s="144">
        <f>IF(N201="snížená",J201,0)</f>
        <v>0</v>
      </c>
      <c r="BG201" s="144">
        <f>IF(N201="zákl. přenesená",J201,0)</f>
        <v>0</v>
      </c>
      <c r="BH201" s="144">
        <f>IF(N201="sníž. přenesená",J201,0)</f>
        <v>0</v>
      </c>
      <c r="BI201" s="144">
        <f>IF(N201="nulová",J201,0)</f>
        <v>0</v>
      </c>
      <c r="BJ201" s="17" t="s">
        <v>88</v>
      </c>
      <c r="BK201" s="144">
        <f>ROUND(I201*H201,2)</f>
        <v>0</v>
      </c>
      <c r="BL201" s="17" t="s">
        <v>169</v>
      </c>
      <c r="BM201" s="143" t="s">
        <v>941</v>
      </c>
    </row>
    <row r="202" spans="2:65" s="13" customFormat="1" ht="11.25">
      <c r="B202" s="152"/>
      <c r="D202" s="146" t="s">
        <v>172</v>
      </c>
      <c r="E202" s="153" t="s">
        <v>1</v>
      </c>
      <c r="F202" s="154" t="s">
        <v>942</v>
      </c>
      <c r="H202" s="155">
        <v>14.715</v>
      </c>
      <c r="I202" s="156"/>
      <c r="L202" s="152"/>
      <c r="M202" s="157"/>
      <c r="T202" s="158"/>
      <c r="AT202" s="153" t="s">
        <v>172</v>
      </c>
      <c r="AU202" s="153" t="s">
        <v>90</v>
      </c>
      <c r="AV202" s="13" t="s">
        <v>90</v>
      </c>
      <c r="AW202" s="13" t="s">
        <v>34</v>
      </c>
      <c r="AX202" s="13" t="s">
        <v>80</v>
      </c>
      <c r="AY202" s="153" t="s">
        <v>161</v>
      </c>
    </row>
    <row r="203" spans="2:65" s="13" customFormat="1" ht="22.5">
      <c r="B203" s="152"/>
      <c r="D203" s="146" t="s">
        <v>172</v>
      </c>
      <c r="E203" s="153" t="s">
        <v>1</v>
      </c>
      <c r="F203" s="154" t="s">
        <v>943</v>
      </c>
      <c r="H203" s="155">
        <v>19.824999999999999</v>
      </c>
      <c r="I203" s="156"/>
      <c r="L203" s="152"/>
      <c r="M203" s="157"/>
      <c r="T203" s="158"/>
      <c r="AT203" s="153" t="s">
        <v>172</v>
      </c>
      <c r="AU203" s="153" t="s">
        <v>90</v>
      </c>
      <c r="AV203" s="13" t="s">
        <v>90</v>
      </c>
      <c r="AW203" s="13" t="s">
        <v>34</v>
      </c>
      <c r="AX203" s="13" t="s">
        <v>80</v>
      </c>
      <c r="AY203" s="153" t="s">
        <v>161</v>
      </c>
    </row>
    <row r="204" spans="2:65" s="14" customFormat="1" ht="11.25">
      <c r="B204" s="159"/>
      <c r="D204" s="146" t="s">
        <v>172</v>
      </c>
      <c r="E204" s="160" t="s">
        <v>1</v>
      </c>
      <c r="F204" s="161" t="s">
        <v>177</v>
      </c>
      <c r="H204" s="162">
        <v>34.54</v>
      </c>
      <c r="I204" s="163"/>
      <c r="L204" s="159"/>
      <c r="M204" s="164"/>
      <c r="T204" s="165"/>
      <c r="AT204" s="160" t="s">
        <v>172</v>
      </c>
      <c r="AU204" s="160" t="s">
        <v>90</v>
      </c>
      <c r="AV204" s="14" t="s">
        <v>169</v>
      </c>
      <c r="AW204" s="14" t="s">
        <v>34</v>
      </c>
      <c r="AX204" s="14" t="s">
        <v>88</v>
      </c>
      <c r="AY204" s="160" t="s">
        <v>161</v>
      </c>
    </row>
    <row r="205" spans="2:65" s="1" customFormat="1" ht="16.5" customHeight="1">
      <c r="B205" s="32"/>
      <c r="C205" s="132" t="s">
        <v>314</v>
      </c>
      <c r="D205" s="132" t="s">
        <v>165</v>
      </c>
      <c r="E205" s="133" t="s">
        <v>944</v>
      </c>
      <c r="F205" s="134" t="s">
        <v>945</v>
      </c>
      <c r="G205" s="135" t="s">
        <v>190</v>
      </c>
      <c r="H205" s="136">
        <v>34.54</v>
      </c>
      <c r="I205" s="137"/>
      <c r="J205" s="138">
        <f>ROUND(I205*H205,2)</f>
        <v>0</v>
      </c>
      <c r="K205" s="134" t="s">
        <v>180</v>
      </c>
      <c r="L205" s="32"/>
      <c r="M205" s="139" t="s">
        <v>1</v>
      </c>
      <c r="N205" s="140" t="s">
        <v>45</v>
      </c>
      <c r="P205" s="141">
        <f>O205*H205</f>
        <v>0</v>
      </c>
      <c r="Q205" s="141">
        <v>4.0000000000000003E-5</v>
      </c>
      <c r="R205" s="141">
        <f>Q205*H205</f>
        <v>1.3816E-3</v>
      </c>
      <c r="S205" s="141">
        <v>0</v>
      </c>
      <c r="T205" s="142">
        <f>S205*H205</f>
        <v>0</v>
      </c>
      <c r="AR205" s="143" t="s">
        <v>169</v>
      </c>
      <c r="AT205" s="143" t="s">
        <v>165</v>
      </c>
      <c r="AU205" s="143" t="s">
        <v>90</v>
      </c>
      <c r="AY205" s="17" t="s">
        <v>161</v>
      </c>
      <c r="BE205" s="144">
        <f>IF(N205="základní",J205,0)</f>
        <v>0</v>
      </c>
      <c r="BF205" s="144">
        <f>IF(N205="snížená",J205,0)</f>
        <v>0</v>
      </c>
      <c r="BG205" s="144">
        <f>IF(N205="zákl. přenesená",J205,0)</f>
        <v>0</v>
      </c>
      <c r="BH205" s="144">
        <f>IF(N205="sníž. přenesená",J205,0)</f>
        <v>0</v>
      </c>
      <c r="BI205" s="144">
        <f>IF(N205="nulová",J205,0)</f>
        <v>0</v>
      </c>
      <c r="BJ205" s="17" t="s">
        <v>88</v>
      </c>
      <c r="BK205" s="144">
        <f>ROUND(I205*H205,2)</f>
        <v>0</v>
      </c>
      <c r="BL205" s="17" t="s">
        <v>169</v>
      </c>
      <c r="BM205" s="143" t="s">
        <v>946</v>
      </c>
    </row>
    <row r="206" spans="2:65" s="13" customFormat="1" ht="11.25">
      <c r="B206" s="152"/>
      <c r="D206" s="146" t="s">
        <v>172</v>
      </c>
      <c r="E206" s="153" t="s">
        <v>1</v>
      </c>
      <c r="F206" s="154" t="s">
        <v>942</v>
      </c>
      <c r="H206" s="155">
        <v>14.715</v>
      </c>
      <c r="I206" s="156"/>
      <c r="L206" s="152"/>
      <c r="M206" s="157"/>
      <c r="T206" s="158"/>
      <c r="AT206" s="153" t="s">
        <v>172</v>
      </c>
      <c r="AU206" s="153" t="s">
        <v>90</v>
      </c>
      <c r="AV206" s="13" t="s">
        <v>90</v>
      </c>
      <c r="AW206" s="13" t="s">
        <v>34</v>
      </c>
      <c r="AX206" s="13" t="s">
        <v>80</v>
      </c>
      <c r="AY206" s="153" t="s">
        <v>161</v>
      </c>
    </row>
    <row r="207" spans="2:65" s="13" customFormat="1" ht="22.5">
      <c r="B207" s="152"/>
      <c r="D207" s="146" t="s">
        <v>172</v>
      </c>
      <c r="E207" s="153" t="s">
        <v>1</v>
      </c>
      <c r="F207" s="154" t="s">
        <v>943</v>
      </c>
      <c r="H207" s="155">
        <v>19.824999999999999</v>
      </c>
      <c r="I207" s="156"/>
      <c r="L207" s="152"/>
      <c r="M207" s="157"/>
      <c r="T207" s="158"/>
      <c r="AT207" s="153" t="s">
        <v>172</v>
      </c>
      <c r="AU207" s="153" t="s">
        <v>90</v>
      </c>
      <c r="AV207" s="13" t="s">
        <v>90</v>
      </c>
      <c r="AW207" s="13" t="s">
        <v>34</v>
      </c>
      <c r="AX207" s="13" t="s">
        <v>80</v>
      </c>
      <c r="AY207" s="153" t="s">
        <v>161</v>
      </c>
    </row>
    <row r="208" spans="2:65" s="14" customFormat="1" ht="11.25">
      <c r="B208" s="159"/>
      <c r="D208" s="146" t="s">
        <v>172</v>
      </c>
      <c r="E208" s="160" t="s">
        <v>1</v>
      </c>
      <c r="F208" s="161" t="s">
        <v>177</v>
      </c>
      <c r="H208" s="162">
        <v>34.54</v>
      </c>
      <c r="I208" s="163"/>
      <c r="L208" s="159"/>
      <c r="M208" s="164"/>
      <c r="T208" s="165"/>
      <c r="AT208" s="160" t="s">
        <v>172</v>
      </c>
      <c r="AU208" s="160" t="s">
        <v>90</v>
      </c>
      <c r="AV208" s="14" t="s">
        <v>169</v>
      </c>
      <c r="AW208" s="14" t="s">
        <v>34</v>
      </c>
      <c r="AX208" s="14" t="s">
        <v>88</v>
      </c>
      <c r="AY208" s="160" t="s">
        <v>161</v>
      </c>
    </row>
    <row r="209" spans="2:65" s="1" customFormat="1" ht="21.75" customHeight="1">
      <c r="B209" s="32"/>
      <c r="C209" s="132" t="s">
        <v>318</v>
      </c>
      <c r="D209" s="132" t="s">
        <v>165</v>
      </c>
      <c r="E209" s="133" t="s">
        <v>947</v>
      </c>
      <c r="F209" s="134" t="s">
        <v>948</v>
      </c>
      <c r="G209" s="135" t="s">
        <v>185</v>
      </c>
      <c r="H209" s="136">
        <v>2.5089999999999999</v>
      </c>
      <c r="I209" s="137"/>
      <c r="J209" s="138">
        <f>ROUND(I209*H209,2)</f>
        <v>0</v>
      </c>
      <c r="K209" s="134" t="s">
        <v>180</v>
      </c>
      <c r="L209" s="32"/>
      <c r="M209" s="139" t="s">
        <v>1</v>
      </c>
      <c r="N209" s="140" t="s">
        <v>45</v>
      </c>
      <c r="P209" s="141">
        <f>O209*H209</f>
        <v>0</v>
      </c>
      <c r="Q209" s="141">
        <v>1.0383</v>
      </c>
      <c r="R209" s="141">
        <f>Q209*H209</f>
        <v>2.6050947</v>
      </c>
      <c r="S209" s="141">
        <v>0</v>
      </c>
      <c r="T209" s="142">
        <f>S209*H209</f>
        <v>0</v>
      </c>
      <c r="AR209" s="143" t="s">
        <v>169</v>
      </c>
      <c r="AT209" s="143" t="s">
        <v>165</v>
      </c>
      <c r="AU209" s="143" t="s">
        <v>90</v>
      </c>
      <c r="AY209" s="17" t="s">
        <v>161</v>
      </c>
      <c r="BE209" s="144">
        <f>IF(N209="základní",J209,0)</f>
        <v>0</v>
      </c>
      <c r="BF209" s="144">
        <f>IF(N209="snížená",J209,0)</f>
        <v>0</v>
      </c>
      <c r="BG209" s="144">
        <f>IF(N209="zákl. přenesená",J209,0)</f>
        <v>0</v>
      </c>
      <c r="BH209" s="144">
        <f>IF(N209="sníž. přenesená",J209,0)</f>
        <v>0</v>
      </c>
      <c r="BI209" s="144">
        <f>IF(N209="nulová",J209,0)</f>
        <v>0</v>
      </c>
      <c r="BJ209" s="17" t="s">
        <v>88</v>
      </c>
      <c r="BK209" s="144">
        <f>ROUND(I209*H209,2)</f>
        <v>0</v>
      </c>
      <c r="BL209" s="17" t="s">
        <v>169</v>
      </c>
      <c r="BM209" s="143" t="s">
        <v>949</v>
      </c>
    </row>
    <row r="210" spans="2:65" s="12" customFormat="1" ht="22.5">
      <c r="B210" s="145"/>
      <c r="D210" s="146" t="s">
        <v>172</v>
      </c>
      <c r="E210" s="147" t="s">
        <v>1</v>
      </c>
      <c r="F210" s="148" t="s">
        <v>950</v>
      </c>
      <c r="H210" s="147" t="s">
        <v>1</v>
      </c>
      <c r="I210" s="149"/>
      <c r="L210" s="145"/>
      <c r="M210" s="150"/>
      <c r="T210" s="151"/>
      <c r="AT210" s="147" t="s">
        <v>172</v>
      </c>
      <c r="AU210" s="147" t="s">
        <v>90</v>
      </c>
      <c r="AV210" s="12" t="s">
        <v>88</v>
      </c>
      <c r="AW210" s="12" t="s">
        <v>34</v>
      </c>
      <c r="AX210" s="12" t="s">
        <v>80</v>
      </c>
      <c r="AY210" s="147" t="s">
        <v>161</v>
      </c>
    </row>
    <row r="211" spans="2:65" s="13" customFormat="1" ht="11.25">
      <c r="B211" s="152"/>
      <c r="D211" s="146" t="s">
        <v>172</v>
      </c>
      <c r="E211" s="153" t="s">
        <v>1</v>
      </c>
      <c r="F211" s="154" t="s">
        <v>951</v>
      </c>
      <c r="H211" s="155">
        <v>2.5089999999999999</v>
      </c>
      <c r="I211" s="156"/>
      <c r="L211" s="152"/>
      <c r="M211" s="157"/>
      <c r="T211" s="158"/>
      <c r="AT211" s="153" t="s">
        <v>172</v>
      </c>
      <c r="AU211" s="153" t="s">
        <v>90</v>
      </c>
      <c r="AV211" s="13" t="s">
        <v>90</v>
      </c>
      <c r="AW211" s="13" t="s">
        <v>34</v>
      </c>
      <c r="AX211" s="13" t="s">
        <v>88</v>
      </c>
      <c r="AY211" s="153" t="s">
        <v>161</v>
      </c>
    </row>
    <row r="212" spans="2:65" s="1" customFormat="1" ht="24.2" customHeight="1">
      <c r="B212" s="32"/>
      <c r="C212" s="132" t="s">
        <v>325</v>
      </c>
      <c r="D212" s="132" t="s">
        <v>165</v>
      </c>
      <c r="E212" s="133" t="s">
        <v>952</v>
      </c>
      <c r="F212" s="134" t="s">
        <v>953</v>
      </c>
      <c r="G212" s="135" t="s">
        <v>168</v>
      </c>
      <c r="H212" s="136">
        <v>8.2799999999999994</v>
      </c>
      <c r="I212" s="137"/>
      <c r="J212" s="138">
        <f>ROUND(I212*H212,2)</f>
        <v>0</v>
      </c>
      <c r="K212" s="134" t="s">
        <v>180</v>
      </c>
      <c r="L212" s="32"/>
      <c r="M212" s="139" t="s">
        <v>1</v>
      </c>
      <c r="N212" s="140" t="s">
        <v>45</v>
      </c>
      <c r="P212" s="141">
        <f>O212*H212</f>
        <v>0</v>
      </c>
      <c r="Q212" s="141">
        <v>2.5505399999999998</v>
      </c>
      <c r="R212" s="141">
        <f>Q212*H212</f>
        <v>21.118471199999998</v>
      </c>
      <c r="S212" s="141">
        <v>0</v>
      </c>
      <c r="T212" s="142">
        <f>S212*H212</f>
        <v>0</v>
      </c>
      <c r="AR212" s="143" t="s">
        <v>169</v>
      </c>
      <c r="AT212" s="143" t="s">
        <v>165</v>
      </c>
      <c r="AU212" s="143" t="s">
        <v>90</v>
      </c>
      <c r="AY212" s="17" t="s">
        <v>161</v>
      </c>
      <c r="BE212" s="144">
        <f>IF(N212="základní",J212,0)</f>
        <v>0</v>
      </c>
      <c r="BF212" s="144">
        <f>IF(N212="snížená",J212,0)</f>
        <v>0</v>
      </c>
      <c r="BG212" s="144">
        <f>IF(N212="zákl. přenesená",J212,0)</f>
        <v>0</v>
      </c>
      <c r="BH212" s="144">
        <f>IF(N212="sníž. přenesená",J212,0)</f>
        <v>0</v>
      </c>
      <c r="BI212" s="144">
        <f>IF(N212="nulová",J212,0)</f>
        <v>0</v>
      </c>
      <c r="BJ212" s="17" t="s">
        <v>88</v>
      </c>
      <c r="BK212" s="144">
        <f>ROUND(I212*H212,2)</f>
        <v>0</v>
      </c>
      <c r="BL212" s="17" t="s">
        <v>169</v>
      </c>
      <c r="BM212" s="143" t="s">
        <v>954</v>
      </c>
    </row>
    <row r="213" spans="2:65" s="12" customFormat="1" ht="11.25">
      <c r="B213" s="145"/>
      <c r="D213" s="146" t="s">
        <v>172</v>
      </c>
      <c r="E213" s="147" t="s">
        <v>1</v>
      </c>
      <c r="F213" s="148" t="s">
        <v>955</v>
      </c>
      <c r="H213" s="147" t="s">
        <v>1</v>
      </c>
      <c r="I213" s="149"/>
      <c r="L213" s="145"/>
      <c r="M213" s="150"/>
      <c r="T213" s="151"/>
      <c r="AT213" s="147" t="s">
        <v>172</v>
      </c>
      <c r="AU213" s="147" t="s">
        <v>90</v>
      </c>
      <c r="AV213" s="12" t="s">
        <v>88</v>
      </c>
      <c r="AW213" s="12" t="s">
        <v>34</v>
      </c>
      <c r="AX213" s="12" t="s">
        <v>80</v>
      </c>
      <c r="AY213" s="147" t="s">
        <v>161</v>
      </c>
    </row>
    <row r="214" spans="2:65" s="13" customFormat="1" ht="11.25">
      <c r="B214" s="152"/>
      <c r="D214" s="146" t="s">
        <v>172</v>
      </c>
      <c r="E214" s="153" t="s">
        <v>1</v>
      </c>
      <c r="F214" s="154" t="s">
        <v>956</v>
      </c>
      <c r="H214" s="155">
        <v>8.2799999999999994</v>
      </c>
      <c r="I214" s="156"/>
      <c r="L214" s="152"/>
      <c r="M214" s="157"/>
      <c r="T214" s="158"/>
      <c r="AT214" s="153" t="s">
        <v>172</v>
      </c>
      <c r="AU214" s="153" t="s">
        <v>90</v>
      </c>
      <c r="AV214" s="13" t="s">
        <v>90</v>
      </c>
      <c r="AW214" s="13" t="s">
        <v>34</v>
      </c>
      <c r="AX214" s="13" t="s">
        <v>88</v>
      </c>
      <c r="AY214" s="153" t="s">
        <v>161</v>
      </c>
    </row>
    <row r="215" spans="2:65" s="1" customFormat="1" ht="16.5" customHeight="1">
      <c r="B215" s="32"/>
      <c r="C215" s="132" t="s">
        <v>330</v>
      </c>
      <c r="D215" s="132" t="s">
        <v>165</v>
      </c>
      <c r="E215" s="133" t="s">
        <v>957</v>
      </c>
      <c r="F215" s="134" t="s">
        <v>958</v>
      </c>
      <c r="G215" s="135" t="s">
        <v>190</v>
      </c>
      <c r="H215" s="136">
        <v>41.4</v>
      </c>
      <c r="I215" s="137"/>
      <c r="J215" s="138">
        <f>ROUND(I215*H215,2)</f>
        <v>0</v>
      </c>
      <c r="K215" s="134" t="s">
        <v>180</v>
      </c>
      <c r="L215" s="32"/>
      <c r="M215" s="139" t="s">
        <v>1</v>
      </c>
      <c r="N215" s="140" t="s">
        <v>45</v>
      </c>
      <c r="P215" s="141">
        <f>O215*H215</f>
        <v>0</v>
      </c>
      <c r="Q215" s="141">
        <v>1.2999999999999999E-3</v>
      </c>
      <c r="R215" s="141">
        <f>Q215*H215</f>
        <v>5.3819999999999993E-2</v>
      </c>
      <c r="S215" s="141">
        <v>0</v>
      </c>
      <c r="T215" s="142">
        <f>S215*H215</f>
        <v>0</v>
      </c>
      <c r="AR215" s="143" t="s">
        <v>169</v>
      </c>
      <c r="AT215" s="143" t="s">
        <v>165</v>
      </c>
      <c r="AU215" s="143" t="s">
        <v>90</v>
      </c>
      <c r="AY215" s="17" t="s">
        <v>161</v>
      </c>
      <c r="BE215" s="144">
        <f>IF(N215="základní",J215,0)</f>
        <v>0</v>
      </c>
      <c r="BF215" s="144">
        <f>IF(N215="snížená",J215,0)</f>
        <v>0</v>
      </c>
      <c r="BG215" s="144">
        <f>IF(N215="zákl. přenesená",J215,0)</f>
        <v>0</v>
      </c>
      <c r="BH215" s="144">
        <f>IF(N215="sníž. přenesená",J215,0)</f>
        <v>0</v>
      </c>
      <c r="BI215" s="144">
        <f>IF(N215="nulová",J215,0)</f>
        <v>0</v>
      </c>
      <c r="BJ215" s="17" t="s">
        <v>88</v>
      </c>
      <c r="BK215" s="144">
        <f>ROUND(I215*H215,2)</f>
        <v>0</v>
      </c>
      <c r="BL215" s="17" t="s">
        <v>169</v>
      </c>
      <c r="BM215" s="143" t="s">
        <v>959</v>
      </c>
    </row>
    <row r="216" spans="2:65" s="12" customFormat="1" ht="11.25">
      <c r="B216" s="145"/>
      <c r="D216" s="146" t="s">
        <v>172</v>
      </c>
      <c r="E216" s="147" t="s">
        <v>1</v>
      </c>
      <c r="F216" s="148" t="s">
        <v>955</v>
      </c>
      <c r="H216" s="147" t="s">
        <v>1</v>
      </c>
      <c r="I216" s="149"/>
      <c r="L216" s="145"/>
      <c r="M216" s="150"/>
      <c r="T216" s="151"/>
      <c r="AT216" s="147" t="s">
        <v>172</v>
      </c>
      <c r="AU216" s="147" t="s">
        <v>90</v>
      </c>
      <c r="AV216" s="12" t="s">
        <v>88</v>
      </c>
      <c r="AW216" s="12" t="s">
        <v>34</v>
      </c>
      <c r="AX216" s="12" t="s">
        <v>80</v>
      </c>
      <c r="AY216" s="147" t="s">
        <v>161</v>
      </c>
    </row>
    <row r="217" spans="2:65" s="13" customFormat="1" ht="11.25">
      <c r="B217" s="152"/>
      <c r="D217" s="146" t="s">
        <v>172</v>
      </c>
      <c r="E217" s="153" t="s">
        <v>1</v>
      </c>
      <c r="F217" s="154" t="s">
        <v>960</v>
      </c>
      <c r="H217" s="155">
        <v>41.4</v>
      </c>
      <c r="I217" s="156"/>
      <c r="L217" s="152"/>
      <c r="M217" s="157"/>
      <c r="T217" s="158"/>
      <c r="AT217" s="153" t="s">
        <v>172</v>
      </c>
      <c r="AU217" s="153" t="s">
        <v>90</v>
      </c>
      <c r="AV217" s="13" t="s">
        <v>90</v>
      </c>
      <c r="AW217" s="13" t="s">
        <v>34</v>
      </c>
      <c r="AX217" s="13" t="s">
        <v>88</v>
      </c>
      <c r="AY217" s="153" t="s">
        <v>161</v>
      </c>
    </row>
    <row r="218" spans="2:65" s="1" customFormat="1" ht="16.5" customHeight="1">
      <c r="B218" s="32"/>
      <c r="C218" s="132" t="s">
        <v>335</v>
      </c>
      <c r="D218" s="132" t="s">
        <v>165</v>
      </c>
      <c r="E218" s="133" t="s">
        <v>961</v>
      </c>
      <c r="F218" s="134" t="s">
        <v>962</v>
      </c>
      <c r="G218" s="135" t="s">
        <v>190</v>
      </c>
      <c r="H218" s="136">
        <v>41.4</v>
      </c>
      <c r="I218" s="137"/>
      <c r="J218" s="138">
        <f>ROUND(I218*H218,2)</f>
        <v>0</v>
      </c>
      <c r="K218" s="134" t="s">
        <v>180</v>
      </c>
      <c r="L218" s="32"/>
      <c r="M218" s="139" t="s">
        <v>1</v>
      </c>
      <c r="N218" s="140" t="s">
        <v>45</v>
      </c>
      <c r="P218" s="141">
        <f>O218*H218</f>
        <v>0</v>
      </c>
      <c r="Q218" s="141">
        <v>4.0000000000000003E-5</v>
      </c>
      <c r="R218" s="141">
        <f>Q218*H218</f>
        <v>1.6560000000000001E-3</v>
      </c>
      <c r="S218" s="141">
        <v>0</v>
      </c>
      <c r="T218" s="142">
        <f>S218*H218</f>
        <v>0</v>
      </c>
      <c r="AR218" s="143" t="s">
        <v>169</v>
      </c>
      <c r="AT218" s="143" t="s">
        <v>165</v>
      </c>
      <c r="AU218" s="143" t="s">
        <v>90</v>
      </c>
      <c r="AY218" s="17" t="s">
        <v>161</v>
      </c>
      <c r="BE218" s="144">
        <f>IF(N218="základní",J218,0)</f>
        <v>0</v>
      </c>
      <c r="BF218" s="144">
        <f>IF(N218="snížená",J218,0)</f>
        <v>0</v>
      </c>
      <c r="BG218" s="144">
        <f>IF(N218="zákl. přenesená",J218,0)</f>
        <v>0</v>
      </c>
      <c r="BH218" s="144">
        <f>IF(N218="sníž. přenesená",J218,0)</f>
        <v>0</v>
      </c>
      <c r="BI218" s="144">
        <f>IF(N218="nulová",J218,0)</f>
        <v>0</v>
      </c>
      <c r="BJ218" s="17" t="s">
        <v>88</v>
      </c>
      <c r="BK218" s="144">
        <f>ROUND(I218*H218,2)</f>
        <v>0</v>
      </c>
      <c r="BL218" s="17" t="s">
        <v>169</v>
      </c>
      <c r="BM218" s="143" t="s">
        <v>963</v>
      </c>
    </row>
    <row r="219" spans="2:65" s="12" customFormat="1" ht="11.25">
      <c r="B219" s="145"/>
      <c r="D219" s="146" t="s">
        <v>172</v>
      </c>
      <c r="E219" s="147" t="s">
        <v>1</v>
      </c>
      <c r="F219" s="148" t="s">
        <v>955</v>
      </c>
      <c r="H219" s="147" t="s">
        <v>1</v>
      </c>
      <c r="I219" s="149"/>
      <c r="L219" s="145"/>
      <c r="M219" s="150"/>
      <c r="T219" s="151"/>
      <c r="AT219" s="147" t="s">
        <v>172</v>
      </c>
      <c r="AU219" s="147" t="s">
        <v>90</v>
      </c>
      <c r="AV219" s="12" t="s">
        <v>88</v>
      </c>
      <c r="AW219" s="12" t="s">
        <v>34</v>
      </c>
      <c r="AX219" s="12" t="s">
        <v>80</v>
      </c>
      <c r="AY219" s="147" t="s">
        <v>161</v>
      </c>
    </row>
    <row r="220" spans="2:65" s="13" customFormat="1" ht="11.25">
      <c r="B220" s="152"/>
      <c r="D220" s="146" t="s">
        <v>172</v>
      </c>
      <c r="E220" s="153" t="s">
        <v>1</v>
      </c>
      <c r="F220" s="154" t="s">
        <v>960</v>
      </c>
      <c r="H220" s="155">
        <v>41.4</v>
      </c>
      <c r="I220" s="156"/>
      <c r="L220" s="152"/>
      <c r="M220" s="157"/>
      <c r="T220" s="158"/>
      <c r="AT220" s="153" t="s">
        <v>172</v>
      </c>
      <c r="AU220" s="153" t="s">
        <v>90</v>
      </c>
      <c r="AV220" s="13" t="s">
        <v>90</v>
      </c>
      <c r="AW220" s="13" t="s">
        <v>34</v>
      </c>
      <c r="AX220" s="13" t="s">
        <v>88</v>
      </c>
      <c r="AY220" s="153" t="s">
        <v>161</v>
      </c>
    </row>
    <row r="221" spans="2:65" s="11" customFormat="1" ht="22.9" customHeight="1">
      <c r="B221" s="120"/>
      <c r="D221" s="121" t="s">
        <v>79</v>
      </c>
      <c r="E221" s="130" t="s">
        <v>170</v>
      </c>
      <c r="F221" s="130" t="s">
        <v>964</v>
      </c>
      <c r="I221" s="123"/>
      <c r="J221" s="131">
        <f>BK221</f>
        <v>0</v>
      </c>
      <c r="L221" s="120"/>
      <c r="M221" s="125"/>
      <c r="P221" s="126">
        <f>SUM(P222:P245)</f>
        <v>0</v>
      </c>
      <c r="R221" s="126">
        <f>SUM(R222:R245)</f>
        <v>2.95422948</v>
      </c>
      <c r="T221" s="127">
        <f>SUM(T222:T245)</f>
        <v>0</v>
      </c>
      <c r="AR221" s="121" t="s">
        <v>88</v>
      </c>
      <c r="AT221" s="128" t="s">
        <v>79</v>
      </c>
      <c r="AU221" s="128" t="s">
        <v>88</v>
      </c>
      <c r="AY221" s="121" t="s">
        <v>161</v>
      </c>
      <c r="BK221" s="129">
        <f>SUM(BK222:BK245)</f>
        <v>0</v>
      </c>
    </row>
    <row r="222" spans="2:65" s="1" customFormat="1" ht="24.2" customHeight="1">
      <c r="B222" s="32"/>
      <c r="C222" s="132" t="s">
        <v>340</v>
      </c>
      <c r="D222" s="132" t="s">
        <v>165</v>
      </c>
      <c r="E222" s="133" t="s">
        <v>965</v>
      </c>
      <c r="F222" s="134" t="s">
        <v>966</v>
      </c>
      <c r="G222" s="135" t="s">
        <v>407</v>
      </c>
      <c r="H222" s="136">
        <v>16</v>
      </c>
      <c r="I222" s="137"/>
      <c r="J222" s="138">
        <f>ROUND(I222*H222,2)</f>
        <v>0</v>
      </c>
      <c r="K222" s="134" t="s">
        <v>180</v>
      </c>
      <c r="L222" s="32"/>
      <c r="M222" s="139" t="s">
        <v>1</v>
      </c>
      <c r="N222" s="140" t="s">
        <v>45</v>
      </c>
      <c r="P222" s="141">
        <f>O222*H222</f>
        <v>0</v>
      </c>
      <c r="Q222" s="141">
        <v>1.8000000000000001E-4</v>
      </c>
      <c r="R222" s="141">
        <f>Q222*H222</f>
        <v>2.8800000000000002E-3</v>
      </c>
      <c r="S222" s="141">
        <v>0</v>
      </c>
      <c r="T222" s="142">
        <f>S222*H222</f>
        <v>0</v>
      </c>
      <c r="AR222" s="143" t="s">
        <v>169</v>
      </c>
      <c r="AT222" s="143" t="s">
        <v>165</v>
      </c>
      <c r="AU222" s="143" t="s">
        <v>90</v>
      </c>
      <c r="AY222" s="17" t="s">
        <v>161</v>
      </c>
      <c r="BE222" s="144">
        <f>IF(N222="základní",J222,0)</f>
        <v>0</v>
      </c>
      <c r="BF222" s="144">
        <f>IF(N222="snížená",J222,0)</f>
        <v>0</v>
      </c>
      <c r="BG222" s="144">
        <f>IF(N222="zákl. přenesená",J222,0)</f>
        <v>0</v>
      </c>
      <c r="BH222" s="144">
        <f>IF(N222="sníž. přenesená",J222,0)</f>
        <v>0</v>
      </c>
      <c r="BI222" s="144">
        <f>IF(N222="nulová",J222,0)</f>
        <v>0</v>
      </c>
      <c r="BJ222" s="17" t="s">
        <v>88</v>
      </c>
      <c r="BK222" s="144">
        <f>ROUND(I222*H222,2)</f>
        <v>0</v>
      </c>
      <c r="BL222" s="17" t="s">
        <v>169</v>
      </c>
      <c r="BM222" s="143" t="s">
        <v>967</v>
      </c>
    </row>
    <row r="223" spans="2:65" s="13" customFormat="1" ht="11.25">
      <c r="B223" s="152"/>
      <c r="D223" s="146" t="s">
        <v>172</v>
      </c>
      <c r="E223" s="153" t="s">
        <v>1</v>
      </c>
      <c r="F223" s="154" t="s">
        <v>968</v>
      </c>
      <c r="H223" s="155">
        <v>16</v>
      </c>
      <c r="I223" s="156"/>
      <c r="L223" s="152"/>
      <c r="M223" s="157"/>
      <c r="T223" s="158"/>
      <c r="AT223" s="153" t="s">
        <v>172</v>
      </c>
      <c r="AU223" s="153" t="s">
        <v>90</v>
      </c>
      <c r="AV223" s="13" t="s">
        <v>90</v>
      </c>
      <c r="AW223" s="13" t="s">
        <v>34</v>
      </c>
      <c r="AX223" s="13" t="s">
        <v>88</v>
      </c>
      <c r="AY223" s="153" t="s">
        <v>161</v>
      </c>
    </row>
    <row r="224" spans="2:65" s="1" customFormat="1" ht="16.5" customHeight="1">
      <c r="B224" s="32"/>
      <c r="C224" s="173" t="s">
        <v>344</v>
      </c>
      <c r="D224" s="173" t="s">
        <v>255</v>
      </c>
      <c r="E224" s="174" t="s">
        <v>969</v>
      </c>
      <c r="F224" s="175" t="s">
        <v>970</v>
      </c>
      <c r="G224" s="176" t="s">
        <v>407</v>
      </c>
      <c r="H224" s="177">
        <v>16</v>
      </c>
      <c r="I224" s="178"/>
      <c r="J224" s="179">
        <f>ROUND(I224*H224,2)</f>
        <v>0</v>
      </c>
      <c r="K224" s="175" t="s">
        <v>1</v>
      </c>
      <c r="L224" s="180"/>
      <c r="M224" s="181" t="s">
        <v>1</v>
      </c>
      <c r="N224" s="182" t="s">
        <v>45</v>
      </c>
      <c r="P224" s="141">
        <f>O224*H224</f>
        <v>0</v>
      </c>
      <c r="Q224" s="141">
        <v>8.4600000000000005E-3</v>
      </c>
      <c r="R224" s="141">
        <f>Q224*H224</f>
        <v>0.13536000000000001</v>
      </c>
      <c r="S224" s="141">
        <v>0</v>
      </c>
      <c r="T224" s="142">
        <f>S224*H224</f>
        <v>0</v>
      </c>
      <c r="AR224" s="143" t="s">
        <v>228</v>
      </c>
      <c r="AT224" s="143" t="s">
        <v>255</v>
      </c>
      <c r="AU224" s="143" t="s">
        <v>90</v>
      </c>
      <c r="AY224" s="17" t="s">
        <v>161</v>
      </c>
      <c r="BE224" s="144">
        <f>IF(N224="základní",J224,0)</f>
        <v>0</v>
      </c>
      <c r="BF224" s="144">
        <f>IF(N224="snížená",J224,0)</f>
        <v>0</v>
      </c>
      <c r="BG224" s="144">
        <f>IF(N224="zákl. přenesená",J224,0)</f>
        <v>0</v>
      </c>
      <c r="BH224" s="144">
        <f>IF(N224="sníž. přenesená",J224,0)</f>
        <v>0</v>
      </c>
      <c r="BI224" s="144">
        <f>IF(N224="nulová",J224,0)</f>
        <v>0</v>
      </c>
      <c r="BJ224" s="17" t="s">
        <v>88</v>
      </c>
      <c r="BK224" s="144">
        <f>ROUND(I224*H224,2)</f>
        <v>0</v>
      </c>
      <c r="BL224" s="17" t="s">
        <v>169</v>
      </c>
      <c r="BM224" s="143" t="s">
        <v>971</v>
      </c>
    </row>
    <row r="225" spans="2:65" s="1" customFormat="1" ht="16.5" customHeight="1">
      <c r="B225" s="32"/>
      <c r="C225" s="132" t="s">
        <v>349</v>
      </c>
      <c r="D225" s="132" t="s">
        <v>165</v>
      </c>
      <c r="E225" s="133" t="s">
        <v>972</v>
      </c>
      <c r="F225" s="134" t="s">
        <v>973</v>
      </c>
      <c r="G225" s="135" t="s">
        <v>168</v>
      </c>
      <c r="H225" s="136">
        <v>14.365</v>
      </c>
      <c r="I225" s="137"/>
      <c r="J225" s="138">
        <f>ROUND(I225*H225,2)</f>
        <v>0</v>
      </c>
      <c r="K225" s="134" t="s">
        <v>180</v>
      </c>
      <c r="L225" s="32"/>
      <c r="M225" s="139" t="s">
        <v>1</v>
      </c>
      <c r="N225" s="140" t="s">
        <v>45</v>
      </c>
      <c r="P225" s="141">
        <f>O225*H225</f>
        <v>0</v>
      </c>
      <c r="Q225" s="141">
        <v>0</v>
      </c>
      <c r="R225" s="141">
        <f>Q225*H225</f>
        <v>0</v>
      </c>
      <c r="S225" s="141">
        <v>0</v>
      </c>
      <c r="T225" s="142">
        <f>S225*H225</f>
        <v>0</v>
      </c>
      <c r="AR225" s="143" t="s">
        <v>169</v>
      </c>
      <c r="AT225" s="143" t="s">
        <v>165</v>
      </c>
      <c r="AU225" s="143" t="s">
        <v>90</v>
      </c>
      <c r="AY225" s="17" t="s">
        <v>161</v>
      </c>
      <c r="BE225" s="144">
        <f>IF(N225="základní",J225,0)</f>
        <v>0</v>
      </c>
      <c r="BF225" s="144">
        <f>IF(N225="snížená",J225,0)</f>
        <v>0</v>
      </c>
      <c r="BG225" s="144">
        <f>IF(N225="zákl. přenesená",J225,0)</f>
        <v>0</v>
      </c>
      <c r="BH225" s="144">
        <f>IF(N225="sníž. přenesená",J225,0)</f>
        <v>0</v>
      </c>
      <c r="BI225" s="144">
        <f>IF(N225="nulová",J225,0)</f>
        <v>0</v>
      </c>
      <c r="BJ225" s="17" t="s">
        <v>88</v>
      </c>
      <c r="BK225" s="144">
        <f>ROUND(I225*H225,2)</f>
        <v>0</v>
      </c>
      <c r="BL225" s="17" t="s">
        <v>169</v>
      </c>
      <c r="BM225" s="143" t="s">
        <v>974</v>
      </c>
    </row>
    <row r="226" spans="2:65" s="13" customFormat="1" ht="11.25">
      <c r="B226" s="152"/>
      <c r="D226" s="146" t="s">
        <v>172</v>
      </c>
      <c r="E226" s="153" t="s">
        <v>1</v>
      </c>
      <c r="F226" s="154" t="s">
        <v>975</v>
      </c>
      <c r="H226" s="155">
        <v>14.365</v>
      </c>
      <c r="I226" s="156"/>
      <c r="L226" s="152"/>
      <c r="M226" s="157"/>
      <c r="T226" s="158"/>
      <c r="AT226" s="153" t="s">
        <v>172</v>
      </c>
      <c r="AU226" s="153" t="s">
        <v>90</v>
      </c>
      <c r="AV226" s="13" t="s">
        <v>90</v>
      </c>
      <c r="AW226" s="13" t="s">
        <v>34</v>
      </c>
      <c r="AX226" s="13" t="s">
        <v>88</v>
      </c>
      <c r="AY226" s="153" t="s">
        <v>161</v>
      </c>
    </row>
    <row r="227" spans="2:65" s="1" customFormat="1" ht="16.5" customHeight="1">
      <c r="B227" s="32"/>
      <c r="C227" s="132" t="s">
        <v>353</v>
      </c>
      <c r="D227" s="132" t="s">
        <v>165</v>
      </c>
      <c r="E227" s="133" t="s">
        <v>976</v>
      </c>
      <c r="F227" s="134" t="s">
        <v>977</v>
      </c>
      <c r="G227" s="135" t="s">
        <v>190</v>
      </c>
      <c r="H227" s="136">
        <v>19.89</v>
      </c>
      <c r="I227" s="137"/>
      <c r="J227" s="138">
        <f>ROUND(I227*H227,2)</f>
        <v>0</v>
      </c>
      <c r="K227" s="134" t="s">
        <v>180</v>
      </c>
      <c r="L227" s="32"/>
      <c r="M227" s="139" t="s">
        <v>1</v>
      </c>
      <c r="N227" s="140" t="s">
        <v>45</v>
      </c>
      <c r="P227" s="141">
        <f>O227*H227</f>
        <v>0</v>
      </c>
      <c r="Q227" s="141">
        <v>4.1259999999999998E-2</v>
      </c>
      <c r="R227" s="141">
        <f>Q227*H227</f>
        <v>0.82066139999999999</v>
      </c>
      <c r="S227" s="141">
        <v>0</v>
      </c>
      <c r="T227" s="142">
        <f>S227*H227</f>
        <v>0</v>
      </c>
      <c r="AR227" s="143" t="s">
        <v>169</v>
      </c>
      <c r="AT227" s="143" t="s">
        <v>165</v>
      </c>
      <c r="AU227" s="143" t="s">
        <v>90</v>
      </c>
      <c r="AY227" s="17" t="s">
        <v>161</v>
      </c>
      <c r="BE227" s="144">
        <f>IF(N227="základní",J227,0)</f>
        <v>0</v>
      </c>
      <c r="BF227" s="144">
        <f>IF(N227="snížená",J227,0)</f>
        <v>0</v>
      </c>
      <c r="BG227" s="144">
        <f>IF(N227="zákl. přenesená",J227,0)</f>
        <v>0</v>
      </c>
      <c r="BH227" s="144">
        <f>IF(N227="sníž. přenesená",J227,0)</f>
        <v>0</v>
      </c>
      <c r="BI227" s="144">
        <f>IF(N227="nulová",J227,0)</f>
        <v>0</v>
      </c>
      <c r="BJ227" s="17" t="s">
        <v>88</v>
      </c>
      <c r="BK227" s="144">
        <f>ROUND(I227*H227,2)</f>
        <v>0</v>
      </c>
      <c r="BL227" s="17" t="s">
        <v>169</v>
      </c>
      <c r="BM227" s="143" t="s">
        <v>978</v>
      </c>
    </row>
    <row r="228" spans="2:65" s="13" customFormat="1" ht="11.25">
      <c r="B228" s="152"/>
      <c r="D228" s="146" t="s">
        <v>172</v>
      </c>
      <c r="E228" s="153" t="s">
        <v>1</v>
      </c>
      <c r="F228" s="154" t="s">
        <v>979</v>
      </c>
      <c r="H228" s="155">
        <v>19.89</v>
      </c>
      <c r="I228" s="156"/>
      <c r="L228" s="152"/>
      <c r="M228" s="157"/>
      <c r="T228" s="158"/>
      <c r="AT228" s="153" t="s">
        <v>172</v>
      </c>
      <c r="AU228" s="153" t="s">
        <v>90</v>
      </c>
      <c r="AV228" s="13" t="s">
        <v>90</v>
      </c>
      <c r="AW228" s="13" t="s">
        <v>34</v>
      </c>
      <c r="AX228" s="13" t="s">
        <v>88</v>
      </c>
      <c r="AY228" s="153" t="s">
        <v>161</v>
      </c>
    </row>
    <row r="229" spans="2:65" s="1" customFormat="1" ht="16.5" customHeight="1">
      <c r="B229" s="32"/>
      <c r="C229" s="132" t="s">
        <v>357</v>
      </c>
      <c r="D229" s="132" t="s">
        <v>165</v>
      </c>
      <c r="E229" s="133" t="s">
        <v>980</v>
      </c>
      <c r="F229" s="134" t="s">
        <v>981</v>
      </c>
      <c r="G229" s="135" t="s">
        <v>190</v>
      </c>
      <c r="H229" s="136">
        <v>19.89</v>
      </c>
      <c r="I229" s="137"/>
      <c r="J229" s="138">
        <f>ROUND(I229*H229,2)</f>
        <v>0</v>
      </c>
      <c r="K229" s="134" t="s">
        <v>180</v>
      </c>
      <c r="L229" s="32"/>
      <c r="M229" s="139" t="s">
        <v>1</v>
      </c>
      <c r="N229" s="140" t="s">
        <v>45</v>
      </c>
      <c r="P229" s="141">
        <f>O229*H229</f>
        <v>0</v>
      </c>
      <c r="Q229" s="141">
        <v>2.0000000000000002E-5</v>
      </c>
      <c r="R229" s="141">
        <f>Q229*H229</f>
        <v>3.9780000000000002E-4</v>
      </c>
      <c r="S229" s="141">
        <v>0</v>
      </c>
      <c r="T229" s="142">
        <f>S229*H229</f>
        <v>0</v>
      </c>
      <c r="AR229" s="143" t="s">
        <v>169</v>
      </c>
      <c r="AT229" s="143" t="s">
        <v>165</v>
      </c>
      <c r="AU229" s="143" t="s">
        <v>90</v>
      </c>
      <c r="AY229" s="17" t="s">
        <v>161</v>
      </c>
      <c r="BE229" s="144">
        <f>IF(N229="základní",J229,0)</f>
        <v>0</v>
      </c>
      <c r="BF229" s="144">
        <f>IF(N229="snížená",J229,0)</f>
        <v>0</v>
      </c>
      <c r="BG229" s="144">
        <f>IF(N229="zákl. přenesená",J229,0)</f>
        <v>0</v>
      </c>
      <c r="BH229" s="144">
        <f>IF(N229="sníž. přenesená",J229,0)</f>
        <v>0</v>
      </c>
      <c r="BI229" s="144">
        <f>IF(N229="nulová",J229,0)</f>
        <v>0</v>
      </c>
      <c r="BJ229" s="17" t="s">
        <v>88</v>
      </c>
      <c r="BK229" s="144">
        <f>ROUND(I229*H229,2)</f>
        <v>0</v>
      </c>
      <c r="BL229" s="17" t="s">
        <v>169</v>
      </c>
      <c r="BM229" s="143" t="s">
        <v>982</v>
      </c>
    </row>
    <row r="230" spans="2:65" s="13" customFormat="1" ht="11.25">
      <c r="B230" s="152"/>
      <c r="D230" s="146" t="s">
        <v>172</v>
      </c>
      <c r="E230" s="153" t="s">
        <v>1</v>
      </c>
      <c r="F230" s="154" t="s">
        <v>979</v>
      </c>
      <c r="H230" s="155">
        <v>19.89</v>
      </c>
      <c r="I230" s="156"/>
      <c r="L230" s="152"/>
      <c r="M230" s="157"/>
      <c r="T230" s="158"/>
      <c r="AT230" s="153" t="s">
        <v>172</v>
      </c>
      <c r="AU230" s="153" t="s">
        <v>90</v>
      </c>
      <c r="AV230" s="13" t="s">
        <v>90</v>
      </c>
      <c r="AW230" s="13" t="s">
        <v>34</v>
      </c>
      <c r="AX230" s="13" t="s">
        <v>88</v>
      </c>
      <c r="AY230" s="153" t="s">
        <v>161</v>
      </c>
    </row>
    <row r="231" spans="2:65" s="1" customFormat="1" ht="16.5" customHeight="1">
      <c r="B231" s="32"/>
      <c r="C231" s="132" t="s">
        <v>361</v>
      </c>
      <c r="D231" s="132" t="s">
        <v>165</v>
      </c>
      <c r="E231" s="133" t="s">
        <v>983</v>
      </c>
      <c r="F231" s="134" t="s">
        <v>984</v>
      </c>
      <c r="G231" s="135" t="s">
        <v>185</v>
      </c>
      <c r="H231" s="136">
        <v>1.724</v>
      </c>
      <c r="I231" s="137"/>
      <c r="J231" s="138">
        <f>ROUND(I231*H231,2)</f>
        <v>0</v>
      </c>
      <c r="K231" s="134" t="s">
        <v>180</v>
      </c>
      <c r="L231" s="32"/>
      <c r="M231" s="139" t="s">
        <v>1</v>
      </c>
      <c r="N231" s="140" t="s">
        <v>45</v>
      </c>
      <c r="P231" s="141">
        <f>O231*H231</f>
        <v>0</v>
      </c>
      <c r="Q231" s="141">
        <v>1.04877</v>
      </c>
      <c r="R231" s="141">
        <f>Q231*H231</f>
        <v>1.80807948</v>
      </c>
      <c r="S231" s="141">
        <v>0</v>
      </c>
      <c r="T231" s="142">
        <f>S231*H231</f>
        <v>0</v>
      </c>
      <c r="AR231" s="143" t="s">
        <v>169</v>
      </c>
      <c r="AT231" s="143" t="s">
        <v>165</v>
      </c>
      <c r="AU231" s="143" t="s">
        <v>90</v>
      </c>
      <c r="AY231" s="17" t="s">
        <v>161</v>
      </c>
      <c r="BE231" s="144">
        <f>IF(N231="základní",J231,0)</f>
        <v>0</v>
      </c>
      <c r="BF231" s="144">
        <f>IF(N231="snížená",J231,0)</f>
        <v>0</v>
      </c>
      <c r="BG231" s="144">
        <f>IF(N231="zákl. přenesená",J231,0)</f>
        <v>0</v>
      </c>
      <c r="BH231" s="144">
        <f>IF(N231="sníž. přenesená",J231,0)</f>
        <v>0</v>
      </c>
      <c r="BI231" s="144">
        <f>IF(N231="nulová",J231,0)</f>
        <v>0</v>
      </c>
      <c r="BJ231" s="17" t="s">
        <v>88</v>
      </c>
      <c r="BK231" s="144">
        <f>ROUND(I231*H231,2)</f>
        <v>0</v>
      </c>
      <c r="BL231" s="17" t="s">
        <v>169</v>
      </c>
      <c r="BM231" s="143" t="s">
        <v>985</v>
      </c>
    </row>
    <row r="232" spans="2:65" s="12" customFormat="1" ht="22.5">
      <c r="B232" s="145"/>
      <c r="D232" s="146" t="s">
        <v>172</v>
      </c>
      <c r="E232" s="147" t="s">
        <v>1</v>
      </c>
      <c r="F232" s="148" t="s">
        <v>986</v>
      </c>
      <c r="H232" s="147" t="s">
        <v>1</v>
      </c>
      <c r="I232" s="149"/>
      <c r="L232" s="145"/>
      <c r="M232" s="150"/>
      <c r="T232" s="151"/>
      <c r="AT232" s="147" t="s">
        <v>172</v>
      </c>
      <c r="AU232" s="147" t="s">
        <v>90</v>
      </c>
      <c r="AV232" s="12" t="s">
        <v>88</v>
      </c>
      <c r="AW232" s="12" t="s">
        <v>34</v>
      </c>
      <c r="AX232" s="12" t="s">
        <v>80</v>
      </c>
      <c r="AY232" s="147" t="s">
        <v>161</v>
      </c>
    </row>
    <row r="233" spans="2:65" s="13" customFormat="1" ht="11.25">
      <c r="B233" s="152"/>
      <c r="D233" s="146" t="s">
        <v>172</v>
      </c>
      <c r="E233" s="153" t="s">
        <v>1</v>
      </c>
      <c r="F233" s="154" t="s">
        <v>987</v>
      </c>
      <c r="H233" s="155">
        <v>1.724</v>
      </c>
      <c r="I233" s="156"/>
      <c r="L233" s="152"/>
      <c r="M233" s="157"/>
      <c r="T233" s="158"/>
      <c r="AT233" s="153" t="s">
        <v>172</v>
      </c>
      <c r="AU233" s="153" t="s">
        <v>90</v>
      </c>
      <c r="AV233" s="13" t="s">
        <v>90</v>
      </c>
      <c r="AW233" s="13" t="s">
        <v>34</v>
      </c>
      <c r="AX233" s="13" t="s">
        <v>88</v>
      </c>
      <c r="AY233" s="153" t="s">
        <v>161</v>
      </c>
    </row>
    <row r="234" spans="2:65" s="1" customFormat="1" ht="16.5" customHeight="1">
      <c r="B234" s="32"/>
      <c r="C234" s="132" t="s">
        <v>367</v>
      </c>
      <c r="D234" s="132" t="s">
        <v>165</v>
      </c>
      <c r="E234" s="133" t="s">
        <v>988</v>
      </c>
      <c r="F234" s="134" t="s">
        <v>989</v>
      </c>
      <c r="G234" s="135" t="s">
        <v>168</v>
      </c>
      <c r="H234" s="136">
        <v>10.565</v>
      </c>
      <c r="I234" s="137"/>
      <c r="J234" s="138">
        <f>ROUND(I234*H234,2)</f>
        <v>0</v>
      </c>
      <c r="K234" s="134" t="s">
        <v>180</v>
      </c>
      <c r="L234" s="32"/>
      <c r="M234" s="139" t="s">
        <v>1</v>
      </c>
      <c r="N234" s="140" t="s">
        <v>45</v>
      </c>
      <c r="P234" s="141">
        <f>O234*H234</f>
        <v>0</v>
      </c>
      <c r="Q234" s="141">
        <v>0</v>
      </c>
      <c r="R234" s="141">
        <f>Q234*H234</f>
        <v>0</v>
      </c>
      <c r="S234" s="141">
        <v>0</v>
      </c>
      <c r="T234" s="142">
        <f>S234*H234</f>
        <v>0</v>
      </c>
      <c r="AR234" s="143" t="s">
        <v>169</v>
      </c>
      <c r="AT234" s="143" t="s">
        <v>165</v>
      </c>
      <c r="AU234" s="143" t="s">
        <v>90</v>
      </c>
      <c r="AY234" s="17" t="s">
        <v>161</v>
      </c>
      <c r="BE234" s="144">
        <f>IF(N234="základní",J234,0)</f>
        <v>0</v>
      </c>
      <c r="BF234" s="144">
        <f>IF(N234="snížená",J234,0)</f>
        <v>0</v>
      </c>
      <c r="BG234" s="144">
        <f>IF(N234="zákl. přenesená",J234,0)</f>
        <v>0</v>
      </c>
      <c r="BH234" s="144">
        <f>IF(N234="sníž. přenesená",J234,0)</f>
        <v>0</v>
      </c>
      <c r="BI234" s="144">
        <f>IF(N234="nulová",J234,0)</f>
        <v>0</v>
      </c>
      <c r="BJ234" s="17" t="s">
        <v>88</v>
      </c>
      <c r="BK234" s="144">
        <f>ROUND(I234*H234,2)</f>
        <v>0</v>
      </c>
      <c r="BL234" s="17" t="s">
        <v>169</v>
      </c>
      <c r="BM234" s="143" t="s">
        <v>990</v>
      </c>
    </row>
    <row r="235" spans="2:65" s="13" customFormat="1" ht="11.25">
      <c r="B235" s="152"/>
      <c r="D235" s="146" t="s">
        <v>172</v>
      </c>
      <c r="E235" s="153" t="s">
        <v>1</v>
      </c>
      <c r="F235" s="154" t="s">
        <v>991</v>
      </c>
      <c r="H235" s="155">
        <v>10.565</v>
      </c>
      <c r="I235" s="156"/>
      <c r="L235" s="152"/>
      <c r="M235" s="157"/>
      <c r="T235" s="158"/>
      <c r="AT235" s="153" t="s">
        <v>172</v>
      </c>
      <c r="AU235" s="153" t="s">
        <v>90</v>
      </c>
      <c r="AV235" s="13" t="s">
        <v>90</v>
      </c>
      <c r="AW235" s="13" t="s">
        <v>34</v>
      </c>
      <c r="AX235" s="13" t="s">
        <v>88</v>
      </c>
      <c r="AY235" s="153" t="s">
        <v>161</v>
      </c>
    </row>
    <row r="236" spans="2:65" s="1" customFormat="1" ht="16.5" customHeight="1">
      <c r="B236" s="32"/>
      <c r="C236" s="132" t="s">
        <v>375</v>
      </c>
      <c r="D236" s="132" t="s">
        <v>165</v>
      </c>
      <c r="E236" s="133" t="s">
        <v>992</v>
      </c>
      <c r="F236" s="134" t="s">
        <v>993</v>
      </c>
      <c r="G236" s="135" t="s">
        <v>168</v>
      </c>
      <c r="H236" s="136">
        <v>7.3579999999999997</v>
      </c>
      <c r="I236" s="137"/>
      <c r="J236" s="138">
        <f>ROUND(I236*H236,2)</f>
        <v>0</v>
      </c>
      <c r="K236" s="134" t="s">
        <v>180</v>
      </c>
      <c r="L236" s="32"/>
      <c r="M236" s="139" t="s">
        <v>1</v>
      </c>
      <c r="N236" s="140" t="s">
        <v>45</v>
      </c>
      <c r="P236" s="141">
        <f>O236*H236</f>
        <v>0</v>
      </c>
      <c r="Q236" s="141">
        <v>0</v>
      </c>
      <c r="R236" s="141">
        <f>Q236*H236</f>
        <v>0</v>
      </c>
      <c r="S236" s="141">
        <v>0</v>
      </c>
      <c r="T236" s="142">
        <f>S236*H236</f>
        <v>0</v>
      </c>
      <c r="AR236" s="143" t="s">
        <v>169</v>
      </c>
      <c r="AT236" s="143" t="s">
        <v>165</v>
      </c>
      <c r="AU236" s="143" t="s">
        <v>90</v>
      </c>
      <c r="AY236" s="17" t="s">
        <v>161</v>
      </c>
      <c r="BE236" s="144">
        <f>IF(N236="základní",J236,0)</f>
        <v>0</v>
      </c>
      <c r="BF236" s="144">
        <f>IF(N236="snížená",J236,0)</f>
        <v>0</v>
      </c>
      <c r="BG236" s="144">
        <f>IF(N236="zákl. přenesená",J236,0)</f>
        <v>0</v>
      </c>
      <c r="BH236" s="144">
        <f>IF(N236="sníž. přenesená",J236,0)</f>
        <v>0</v>
      </c>
      <c r="BI236" s="144">
        <f>IF(N236="nulová",J236,0)</f>
        <v>0</v>
      </c>
      <c r="BJ236" s="17" t="s">
        <v>88</v>
      </c>
      <c r="BK236" s="144">
        <f>ROUND(I236*H236,2)</f>
        <v>0</v>
      </c>
      <c r="BL236" s="17" t="s">
        <v>169</v>
      </c>
      <c r="BM236" s="143" t="s">
        <v>994</v>
      </c>
    </row>
    <row r="237" spans="2:65" s="13" customFormat="1" ht="11.25">
      <c r="B237" s="152"/>
      <c r="D237" s="146" t="s">
        <v>172</v>
      </c>
      <c r="E237" s="153" t="s">
        <v>1</v>
      </c>
      <c r="F237" s="154" t="s">
        <v>995</v>
      </c>
      <c r="H237" s="155">
        <v>7.3579999999999997</v>
      </c>
      <c r="I237" s="156"/>
      <c r="L237" s="152"/>
      <c r="M237" s="157"/>
      <c r="T237" s="158"/>
      <c r="AT237" s="153" t="s">
        <v>172</v>
      </c>
      <c r="AU237" s="153" t="s">
        <v>90</v>
      </c>
      <c r="AV237" s="13" t="s">
        <v>90</v>
      </c>
      <c r="AW237" s="13" t="s">
        <v>34</v>
      </c>
      <c r="AX237" s="13" t="s">
        <v>88</v>
      </c>
      <c r="AY237" s="153" t="s">
        <v>161</v>
      </c>
    </row>
    <row r="238" spans="2:65" s="1" customFormat="1" ht="24.2" customHeight="1">
      <c r="B238" s="32"/>
      <c r="C238" s="132" t="s">
        <v>383</v>
      </c>
      <c r="D238" s="132" t="s">
        <v>165</v>
      </c>
      <c r="E238" s="133" t="s">
        <v>996</v>
      </c>
      <c r="F238" s="134" t="s">
        <v>997</v>
      </c>
      <c r="G238" s="135" t="s">
        <v>190</v>
      </c>
      <c r="H238" s="136">
        <v>72.774000000000001</v>
      </c>
      <c r="I238" s="137"/>
      <c r="J238" s="138">
        <f>ROUND(I238*H238,2)</f>
        <v>0</v>
      </c>
      <c r="K238" s="134" t="s">
        <v>180</v>
      </c>
      <c r="L238" s="32"/>
      <c r="M238" s="139" t="s">
        <v>1</v>
      </c>
      <c r="N238" s="140" t="s">
        <v>45</v>
      </c>
      <c r="P238" s="141">
        <f>O238*H238</f>
        <v>0</v>
      </c>
      <c r="Q238" s="141">
        <v>1.66E-3</v>
      </c>
      <c r="R238" s="141">
        <f>Q238*H238</f>
        <v>0.12080484</v>
      </c>
      <c r="S238" s="141">
        <v>0</v>
      </c>
      <c r="T238" s="142">
        <f>S238*H238</f>
        <v>0</v>
      </c>
      <c r="AR238" s="143" t="s">
        <v>169</v>
      </c>
      <c r="AT238" s="143" t="s">
        <v>165</v>
      </c>
      <c r="AU238" s="143" t="s">
        <v>90</v>
      </c>
      <c r="AY238" s="17" t="s">
        <v>161</v>
      </c>
      <c r="BE238" s="144">
        <f>IF(N238="základní",J238,0)</f>
        <v>0</v>
      </c>
      <c r="BF238" s="144">
        <f>IF(N238="snížená",J238,0)</f>
        <v>0</v>
      </c>
      <c r="BG238" s="144">
        <f>IF(N238="zákl. přenesená",J238,0)</f>
        <v>0</v>
      </c>
      <c r="BH238" s="144">
        <f>IF(N238="sníž. přenesená",J238,0)</f>
        <v>0</v>
      </c>
      <c r="BI238" s="144">
        <f>IF(N238="nulová",J238,0)</f>
        <v>0</v>
      </c>
      <c r="BJ238" s="17" t="s">
        <v>88</v>
      </c>
      <c r="BK238" s="144">
        <f>ROUND(I238*H238,2)</f>
        <v>0</v>
      </c>
      <c r="BL238" s="17" t="s">
        <v>169</v>
      </c>
      <c r="BM238" s="143" t="s">
        <v>998</v>
      </c>
    </row>
    <row r="239" spans="2:65" s="13" customFormat="1" ht="11.25">
      <c r="B239" s="152"/>
      <c r="D239" s="146" t="s">
        <v>172</v>
      </c>
      <c r="E239" s="153" t="s">
        <v>1</v>
      </c>
      <c r="F239" s="154" t="s">
        <v>999</v>
      </c>
      <c r="H239" s="155">
        <v>72.774000000000001</v>
      </c>
      <c r="I239" s="156"/>
      <c r="L239" s="152"/>
      <c r="M239" s="157"/>
      <c r="T239" s="158"/>
      <c r="AT239" s="153" t="s">
        <v>172</v>
      </c>
      <c r="AU239" s="153" t="s">
        <v>90</v>
      </c>
      <c r="AV239" s="13" t="s">
        <v>90</v>
      </c>
      <c r="AW239" s="13" t="s">
        <v>34</v>
      </c>
      <c r="AX239" s="13" t="s">
        <v>88</v>
      </c>
      <c r="AY239" s="153" t="s">
        <v>161</v>
      </c>
    </row>
    <row r="240" spans="2:65" s="1" customFormat="1" ht="24.2" customHeight="1">
      <c r="B240" s="32"/>
      <c r="C240" s="132" t="s">
        <v>389</v>
      </c>
      <c r="D240" s="132" t="s">
        <v>165</v>
      </c>
      <c r="E240" s="133" t="s">
        <v>1000</v>
      </c>
      <c r="F240" s="134" t="s">
        <v>1001</v>
      </c>
      <c r="G240" s="135" t="s">
        <v>190</v>
      </c>
      <c r="H240" s="136">
        <v>72.774000000000001</v>
      </c>
      <c r="I240" s="137"/>
      <c r="J240" s="138">
        <f>ROUND(I240*H240,2)</f>
        <v>0</v>
      </c>
      <c r="K240" s="134" t="s">
        <v>180</v>
      </c>
      <c r="L240" s="32"/>
      <c r="M240" s="139" t="s">
        <v>1</v>
      </c>
      <c r="N240" s="140" t="s">
        <v>45</v>
      </c>
      <c r="P240" s="141">
        <f>O240*H240</f>
        <v>0</v>
      </c>
      <c r="Q240" s="141">
        <v>4.0000000000000003E-5</v>
      </c>
      <c r="R240" s="141">
        <f>Q240*H240</f>
        <v>2.9109600000000002E-3</v>
      </c>
      <c r="S240" s="141">
        <v>0</v>
      </c>
      <c r="T240" s="142">
        <f>S240*H240</f>
        <v>0</v>
      </c>
      <c r="AR240" s="143" t="s">
        <v>169</v>
      </c>
      <c r="AT240" s="143" t="s">
        <v>165</v>
      </c>
      <c r="AU240" s="143" t="s">
        <v>90</v>
      </c>
      <c r="AY240" s="17" t="s">
        <v>161</v>
      </c>
      <c r="BE240" s="144">
        <f>IF(N240="základní",J240,0)</f>
        <v>0</v>
      </c>
      <c r="BF240" s="144">
        <f>IF(N240="snížená",J240,0)</f>
        <v>0</v>
      </c>
      <c r="BG240" s="144">
        <f>IF(N240="zákl. přenesená",J240,0)</f>
        <v>0</v>
      </c>
      <c r="BH240" s="144">
        <f>IF(N240="sníž. přenesená",J240,0)</f>
        <v>0</v>
      </c>
      <c r="BI240" s="144">
        <f>IF(N240="nulová",J240,0)</f>
        <v>0</v>
      </c>
      <c r="BJ240" s="17" t="s">
        <v>88</v>
      </c>
      <c r="BK240" s="144">
        <f>ROUND(I240*H240,2)</f>
        <v>0</v>
      </c>
      <c r="BL240" s="17" t="s">
        <v>169</v>
      </c>
      <c r="BM240" s="143" t="s">
        <v>1002</v>
      </c>
    </row>
    <row r="241" spans="2:65" s="13" customFormat="1" ht="11.25">
      <c r="B241" s="152"/>
      <c r="D241" s="146" t="s">
        <v>172</v>
      </c>
      <c r="E241" s="153" t="s">
        <v>1</v>
      </c>
      <c r="F241" s="154" t="s">
        <v>999</v>
      </c>
      <c r="H241" s="155">
        <v>72.774000000000001</v>
      </c>
      <c r="I241" s="156"/>
      <c r="L241" s="152"/>
      <c r="M241" s="157"/>
      <c r="T241" s="158"/>
      <c r="AT241" s="153" t="s">
        <v>172</v>
      </c>
      <c r="AU241" s="153" t="s">
        <v>90</v>
      </c>
      <c r="AV241" s="13" t="s">
        <v>90</v>
      </c>
      <c r="AW241" s="13" t="s">
        <v>34</v>
      </c>
      <c r="AX241" s="13" t="s">
        <v>88</v>
      </c>
      <c r="AY241" s="153" t="s">
        <v>161</v>
      </c>
    </row>
    <row r="242" spans="2:65" s="1" customFormat="1" ht="33" customHeight="1">
      <c r="B242" s="32"/>
      <c r="C242" s="132" t="s">
        <v>396</v>
      </c>
      <c r="D242" s="132" t="s">
        <v>165</v>
      </c>
      <c r="E242" s="133" t="s">
        <v>1003</v>
      </c>
      <c r="F242" s="134" t="s">
        <v>1004</v>
      </c>
      <c r="G242" s="135" t="s">
        <v>190</v>
      </c>
      <c r="H242" s="136">
        <v>51.75</v>
      </c>
      <c r="I242" s="137"/>
      <c r="J242" s="138">
        <f>ROUND(I242*H242,2)</f>
        <v>0</v>
      </c>
      <c r="K242" s="134" t="s">
        <v>180</v>
      </c>
      <c r="L242" s="32"/>
      <c r="M242" s="139" t="s">
        <v>1</v>
      </c>
      <c r="N242" s="140" t="s">
        <v>45</v>
      </c>
      <c r="P242" s="141">
        <f>O242*H242</f>
        <v>0</v>
      </c>
      <c r="Q242" s="141">
        <v>1.1800000000000001E-3</v>
      </c>
      <c r="R242" s="141">
        <f>Q242*H242</f>
        <v>6.1065000000000001E-2</v>
      </c>
      <c r="S242" s="141">
        <v>0</v>
      </c>
      <c r="T242" s="142">
        <f>S242*H242</f>
        <v>0</v>
      </c>
      <c r="AR242" s="143" t="s">
        <v>169</v>
      </c>
      <c r="AT242" s="143" t="s">
        <v>165</v>
      </c>
      <c r="AU242" s="143" t="s">
        <v>90</v>
      </c>
      <c r="AY242" s="17" t="s">
        <v>161</v>
      </c>
      <c r="BE242" s="144">
        <f>IF(N242="základní",J242,0)</f>
        <v>0</v>
      </c>
      <c r="BF242" s="144">
        <f>IF(N242="snížená",J242,0)</f>
        <v>0</v>
      </c>
      <c r="BG242" s="144">
        <f>IF(N242="zákl. přenesená",J242,0)</f>
        <v>0</v>
      </c>
      <c r="BH242" s="144">
        <f>IF(N242="sníž. přenesená",J242,0)</f>
        <v>0</v>
      </c>
      <c r="BI242" s="144">
        <f>IF(N242="nulová",J242,0)</f>
        <v>0</v>
      </c>
      <c r="BJ242" s="17" t="s">
        <v>88</v>
      </c>
      <c r="BK242" s="144">
        <f>ROUND(I242*H242,2)</f>
        <v>0</v>
      </c>
      <c r="BL242" s="17" t="s">
        <v>169</v>
      </c>
      <c r="BM242" s="143" t="s">
        <v>1005</v>
      </c>
    </row>
    <row r="243" spans="2:65" s="13" customFormat="1" ht="11.25">
      <c r="B243" s="152"/>
      <c r="D243" s="146" t="s">
        <v>172</v>
      </c>
      <c r="E243" s="153" t="s">
        <v>1</v>
      </c>
      <c r="F243" s="154" t="s">
        <v>1006</v>
      </c>
      <c r="H243" s="155">
        <v>51.75</v>
      </c>
      <c r="I243" s="156"/>
      <c r="L243" s="152"/>
      <c r="M243" s="157"/>
      <c r="T243" s="158"/>
      <c r="AT243" s="153" t="s">
        <v>172</v>
      </c>
      <c r="AU243" s="153" t="s">
        <v>90</v>
      </c>
      <c r="AV243" s="13" t="s">
        <v>90</v>
      </c>
      <c r="AW243" s="13" t="s">
        <v>34</v>
      </c>
      <c r="AX243" s="13" t="s">
        <v>88</v>
      </c>
      <c r="AY243" s="153" t="s">
        <v>161</v>
      </c>
    </row>
    <row r="244" spans="2:65" s="1" customFormat="1" ht="33" customHeight="1">
      <c r="B244" s="32"/>
      <c r="C244" s="132" t="s">
        <v>404</v>
      </c>
      <c r="D244" s="132" t="s">
        <v>165</v>
      </c>
      <c r="E244" s="133" t="s">
        <v>1007</v>
      </c>
      <c r="F244" s="134" t="s">
        <v>1008</v>
      </c>
      <c r="G244" s="135" t="s">
        <v>190</v>
      </c>
      <c r="H244" s="136">
        <v>51.75</v>
      </c>
      <c r="I244" s="137"/>
      <c r="J244" s="138">
        <f>ROUND(I244*H244,2)</f>
        <v>0</v>
      </c>
      <c r="K244" s="134" t="s">
        <v>180</v>
      </c>
      <c r="L244" s="32"/>
      <c r="M244" s="139" t="s">
        <v>1</v>
      </c>
      <c r="N244" s="140" t="s">
        <v>45</v>
      </c>
      <c r="P244" s="141">
        <f>O244*H244</f>
        <v>0</v>
      </c>
      <c r="Q244" s="141">
        <v>4.0000000000000003E-5</v>
      </c>
      <c r="R244" s="141">
        <f>Q244*H244</f>
        <v>2.0700000000000002E-3</v>
      </c>
      <c r="S244" s="141">
        <v>0</v>
      </c>
      <c r="T244" s="142">
        <f>S244*H244</f>
        <v>0</v>
      </c>
      <c r="AR244" s="143" t="s">
        <v>169</v>
      </c>
      <c r="AT244" s="143" t="s">
        <v>165</v>
      </c>
      <c r="AU244" s="143" t="s">
        <v>90</v>
      </c>
      <c r="AY244" s="17" t="s">
        <v>161</v>
      </c>
      <c r="BE244" s="144">
        <f>IF(N244="základní",J244,0)</f>
        <v>0</v>
      </c>
      <c r="BF244" s="144">
        <f>IF(N244="snížená",J244,0)</f>
        <v>0</v>
      </c>
      <c r="BG244" s="144">
        <f>IF(N244="zákl. přenesená",J244,0)</f>
        <v>0</v>
      </c>
      <c r="BH244" s="144">
        <f>IF(N244="sníž. přenesená",J244,0)</f>
        <v>0</v>
      </c>
      <c r="BI244" s="144">
        <f>IF(N244="nulová",J244,0)</f>
        <v>0</v>
      </c>
      <c r="BJ244" s="17" t="s">
        <v>88</v>
      </c>
      <c r="BK244" s="144">
        <f>ROUND(I244*H244,2)</f>
        <v>0</v>
      </c>
      <c r="BL244" s="17" t="s">
        <v>169</v>
      </c>
      <c r="BM244" s="143" t="s">
        <v>1009</v>
      </c>
    </row>
    <row r="245" spans="2:65" s="13" customFormat="1" ht="11.25">
      <c r="B245" s="152"/>
      <c r="D245" s="146" t="s">
        <v>172</v>
      </c>
      <c r="E245" s="153" t="s">
        <v>1</v>
      </c>
      <c r="F245" s="154" t="s">
        <v>1006</v>
      </c>
      <c r="H245" s="155">
        <v>51.75</v>
      </c>
      <c r="I245" s="156"/>
      <c r="L245" s="152"/>
      <c r="M245" s="157"/>
      <c r="T245" s="158"/>
      <c r="AT245" s="153" t="s">
        <v>172</v>
      </c>
      <c r="AU245" s="153" t="s">
        <v>90</v>
      </c>
      <c r="AV245" s="13" t="s">
        <v>90</v>
      </c>
      <c r="AW245" s="13" t="s">
        <v>34</v>
      </c>
      <c r="AX245" s="13" t="s">
        <v>88</v>
      </c>
      <c r="AY245" s="153" t="s">
        <v>161</v>
      </c>
    </row>
    <row r="246" spans="2:65" s="11" customFormat="1" ht="22.9" customHeight="1">
      <c r="B246" s="120"/>
      <c r="D246" s="121" t="s">
        <v>79</v>
      </c>
      <c r="E246" s="130" t="s">
        <v>169</v>
      </c>
      <c r="F246" s="130" t="s">
        <v>1010</v>
      </c>
      <c r="I246" s="123"/>
      <c r="J246" s="131">
        <f>BK246</f>
        <v>0</v>
      </c>
      <c r="L246" s="120"/>
      <c r="M246" s="125"/>
      <c r="P246" s="126">
        <f>SUM(P247:P274)</f>
        <v>0</v>
      </c>
      <c r="R246" s="126">
        <f>SUM(R247:R274)</f>
        <v>62.171903269999987</v>
      </c>
      <c r="T246" s="127">
        <f>SUM(T247:T274)</f>
        <v>0</v>
      </c>
      <c r="AR246" s="121" t="s">
        <v>88</v>
      </c>
      <c r="AT246" s="128" t="s">
        <v>79</v>
      </c>
      <c r="AU246" s="128" t="s">
        <v>88</v>
      </c>
      <c r="AY246" s="121" t="s">
        <v>161</v>
      </c>
      <c r="BK246" s="129">
        <f>SUM(BK247:BK274)</f>
        <v>0</v>
      </c>
    </row>
    <row r="247" spans="2:65" s="1" customFormat="1" ht="21.75" customHeight="1">
      <c r="B247" s="32"/>
      <c r="C247" s="132" t="s">
        <v>411</v>
      </c>
      <c r="D247" s="132" t="s">
        <v>165</v>
      </c>
      <c r="E247" s="133" t="s">
        <v>1011</v>
      </c>
      <c r="F247" s="134" t="s">
        <v>1012</v>
      </c>
      <c r="G247" s="135" t="s">
        <v>168</v>
      </c>
      <c r="H247" s="136">
        <v>9.4860000000000007</v>
      </c>
      <c r="I247" s="137"/>
      <c r="J247" s="138">
        <f>ROUND(I247*H247,2)</f>
        <v>0</v>
      </c>
      <c r="K247" s="134" t="s">
        <v>180</v>
      </c>
      <c r="L247" s="32"/>
      <c r="M247" s="139" t="s">
        <v>1</v>
      </c>
      <c r="N247" s="140" t="s">
        <v>45</v>
      </c>
      <c r="P247" s="141">
        <f>O247*H247</f>
        <v>0</v>
      </c>
      <c r="Q247" s="141">
        <v>0</v>
      </c>
      <c r="R247" s="141">
        <f>Q247*H247</f>
        <v>0</v>
      </c>
      <c r="S247" s="141">
        <v>0</v>
      </c>
      <c r="T247" s="142">
        <f>S247*H247</f>
        <v>0</v>
      </c>
      <c r="AR247" s="143" t="s">
        <v>169</v>
      </c>
      <c r="AT247" s="143" t="s">
        <v>165</v>
      </c>
      <c r="AU247" s="143" t="s">
        <v>90</v>
      </c>
      <c r="AY247" s="17" t="s">
        <v>161</v>
      </c>
      <c r="BE247" s="144">
        <f>IF(N247="základní",J247,0)</f>
        <v>0</v>
      </c>
      <c r="BF247" s="144">
        <f>IF(N247="snížená",J247,0)</f>
        <v>0</v>
      </c>
      <c r="BG247" s="144">
        <f>IF(N247="zákl. přenesená",J247,0)</f>
        <v>0</v>
      </c>
      <c r="BH247" s="144">
        <f>IF(N247="sníž. přenesená",J247,0)</f>
        <v>0</v>
      </c>
      <c r="BI247" s="144">
        <f>IF(N247="nulová",J247,0)</f>
        <v>0</v>
      </c>
      <c r="BJ247" s="17" t="s">
        <v>88</v>
      </c>
      <c r="BK247" s="144">
        <f>ROUND(I247*H247,2)</f>
        <v>0</v>
      </c>
      <c r="BL247" s="17" t="s">
        <v>169</v>
      </c>
      <c r="BM247" s="143" t="s">
        <v>1013</v>
      </c>
    </row>
    <row r="248" spans="2:65" s="12" customFormat="1" ht="11.25">
      <c r="B248" s="145"/>
      <c r="D248" s="146" t="s">
        <v>172</v>
      </c>
      <c r="E248" s="147" t="s">
        <v>1</v>
      </c>
      <c r="F248" s="148" t="s">
        <v>1014</v>
      </c>
      <c r="H248" s="147" t="s">
        <v>1</v>
      </c>
      <c r="I248" s="149"/>
      <c r="L248" s="145"/>
      <c r="M248" s="150"/>
      <c r="T248" s="151"/>
      <c r="AT248" s="147" t="s">
        <v>172</v>
      </c>
      <c r="AU248" s="147" t="s">
        <v>90</v>
      </c>
      <c r="AV248" s="12" t="s">
        <v>88</v>
      </c>
      <c r="AW248" s="12" t="s">
        <v>34</v>
      </c>
      <c r="AX248" s="12" t="s">
        <v>80</v>
      </c>
      <c r="AY248" s="147" t="s">
        <v>161</v>
      </c>
    </row>
    <row r="249" spans="2:65" s="13" customFormat="1" ht="11.25">
      <c r="B249" s="152"/>
      <c r="D249" s="146" t="s">
        <v>172</v>
      </c>
      <c r="E249" s="153" t="s">
        <v>1</v>
      </c>
      <c r="F249" s="154" t="s">
        <v>1015</v>
      </c>
      <c r="H249" s="155">
        <v>9.4860000000000007</v>
      </c>
      <c r="I249" s="156"/>
      <c r="L249" s="152"/>
      <c r="M249" s="157"/>
      <c r="T249" s="158"/>
      <c r="AT249" s="153" t="s">
        <v>172</v>
      </c>
      <c r="AU249" s="153" t="s">
        <v>90</v>
      </c>
      <c r="AV249" s="13" t="s">
        <v>90</v>
      </c>
      <c r="AW249" s="13" t="s">
        <v>34</v>
      </c>
      <c r="AX249" s="13" t="s">
        <v>88</v>
      </c>
      <c r="AY249" s="153" t="s">
        <v>161</v>
      </c>
    </row>
    <row r="250" spans="2:65" s="1" customFormat="1" ht="16.5" customHeight="1">
      <c r="B250" s="32"/>
      <c r="C250" s="132" t="s">
        <v>415</v>
      </c>
      <c r="D250" s="132" t="s">
        <v>165</v>
      </c>
      <c r="E250" s="133" t="s">
        <v>1016</v>
      </c>
      <c r="F250" s="134" t="s">
        <v>1017</v>
      </c>
      <c r="G250" s="135" t="s">
        <v>190</v>
      </c>
      <c r="H250" s="136">
        <v>30.887</v>
      </c>
      <c r="I250" s="137"/>
      <c r="J250" s="138">
        <f>ROUND(I250*H250,2)</f>
        <v>0</v>
      </c>
      <c r="K250" s="134" t="s">
        <v>180</v>
      </c>
      <c r="L250" s="32"/>
      <c r="M250" s="139" t="s">
        <v>1</v>
      </c>
      <c r="N250" s="140" t="s">
        <v>45</v>
      </c>
      <c r="P250" s="141">
        <f>O250*H250</f>
        <v>0</v>
      </c>
      <c r="Q250" s="141">
        <v>1.0710000000000001E-2</v>
      </c>
      <c r="R250" s="141">
        <f>Q250*H250</f>
        <v>0.33079977000000005</v>
      </c>
      <c r="S250" s="141">
        <v>0</v>
      </c>
      <c r="T250" s="142">
        <f>S250*H250</f>
        <v>0</v>
      </c>
      <c r="AR250" s="143" t="s">
        <v>169</v>
      </c>
      <c r="AT250" s="143" t="s">
        <v>165</v>
      </c>
      <c r="AU250" s="143" t="s">
        <v>90</v>
      </c>
      <c r="AY250" s="17" t="s">
        <v>161</v>
      </c>
      <c r="BE250" s="144">
        <f>IF(N250="základní",J250,0)</f>
        <v>0</v>
      </c>
      <c r="BF250" s="144">
        <f>IF(N250="snížená",J250,0)</f>
        <v>0</v>
      </c>
      <c r="BG250" s="144">
        <f>IF(N250="zákl. přenesená",J250,0)</f>
        <v>0</v>
      </c>
      <c r="BH250" s="144">
        <f>IF(N250="sníž. přenesená",J250,0)</f>
        <v>0</v>
      </c>
      <c r="BI250" s="144">
        <f>IF(N250="nulová",J250,0)</f>
        <v>0</v>
      </c>
      <c r="BJ250" s="17" t="s">
        <v>88</v>
      </c>
      <c r="BK250" s="144">
        <f>ROUND(I250*H250,2)</f>
        <v>0</v>
      </c>
      <c r="BL250" s="17" t="s">
        <v>169</v>
      </c>
      <c r="BM250" s="143" t="s">
        <v>1018</v>
      </c>
    </row>
    <row r="251" spans="2:65" s="13" customFormat="1" ht="11.25">
      <c r="B251" s="152"/>
      <c r="D251" s="146" t="s">
        <v>172</v>
      </c>
      <c r="E251" s="153" t="s">
        <v>1</v>
      </c>
      <c r="F251" s="154" t="s">
        <v>1019</v>
      </c>
      <c r="H251" s="155">
        <v>30.887</v>
      </c>
      <c r="I251" s="156"/>
      <c r="L251" s="152"/>
      <c r="M251" s="157"/>
      <c r="T251" s="158"/>
      <c r="AT251" s="153" t="s">
        <v>172</v>
      </c>
      <c r="AU251" s="153" t="s">
        <v>90</v>
      </c>
      <c r="AV251" s="13" t="s">
        <v>90</v>
      </c>
      <c r="AW251" s="13" t="s">
        <v>34</v>
      </c>
      <c r="AX251" s="13" t="s">
        <v>88</v>
      </c>
      <c r="AY251" s="153" t="s">
        <v>161</v>
      </c>
    </row>
    <row r="252" spans="2:65" s="1" customFormat="1" ht="21.75" customHeight="1">
      <c r="B252" s="32"/>
      <c r="C252" s="132" t="s">
        <v>419</v>
      </c>
      <c r="D252" s="132" t="s">
        <v>165</v>
      </c>
      <c r="E252" s="133" t="s">
        <v>1020</v>
      </c>
      <c r="F252" s="134" t="s">
        <v>1021</v>
      </c>
      <c r="G252" s="135" t="s">
        <v>190</v>
      </c>
      <c r="H252" s="136">
        <v>30.887</v>
      </c>
      <c r="I252" s="137"/>
      <c r="J252" s="138">
        <f>ROUND(I252*H252,2)</f>
        <v>0</v>
      </c>
      <c r="K252" s="134" t="s">
        <v>180</v>
      </c>
      <c r="L252" s="32"/>
      <c r="M252" s="139" t="s">
        <v>1</v>
      </c>
      <c r="N252" s="140" t="s">
        <v>45</v>
      </c>
      <c r="P252" s="141">
        <f>O252*H252</f>
        <v>0</v>
      </c>
      <c r="Q252" s="141">
        <v>0</v>
      </c>
      <c r="R252" s="141">
        <f>Q252*H252</f>
        <v>0</v>
      </c>
      <c r="S252" s="141">
        <v>0</v>
      </c>
      <c r="T252" s="142">
        <f>S252*H252</f>
        <v>0</v>
      </c>
      <c r="AR252" s="143" t="s">
        <v>169</v>
      </c>
      <c r="AT252" s="143" t="s">
        <v>165</v>
      </c>
      <c r="AU252" s="143" t="s">
        <v>90</v>
      </c>
      <c r="AY252" s="17" t="s">
        <v>161</v>
      </c>
      <c r="BE252" s="144">
        <f>IF(N252="základní",J252,0)</f>
        <v>0</v>
      </c>
      <c r="BF252" s="144">
        <f>IF(N252="snížená",J252,0)</f>
        <v>0</v>
      </c>
      <c r="BG252" s="144">
        <f>IF(N252="zákl. přenesená",J252,0)</f>
        <v>0</v>
      </c>
      <c r="BH252" s="144">
        <f>IF(N252="sníž. přenesená",J252,0)</f>
        <v>0</v>
      </c>
      <c r="BI252" s="144">
        <f>IF(N252="nulová",J252,0)</f>
        <v>0</v>
      </c>
      <c r="BJ252" s="17" t="s">
        <v>88</v>
      </c>
      <c r="BK252" s="144">
        <f>ROUND(I252*H252,2)</f>
        <v>0</v>
      </c>
      <c r="BL252" s="17" t="s">
        <v>169</v>
      </c>
      <c r="BM252" s="143" t="s">
        <v>1022</v>
      </c>
    </row>
    <row r="253" spans="2:65" s="13" customFormat="1" ht="11.25">
      <c r="B253" s="152"/>
      <c r="D253" s="146" t="s">
        <v>172</v>
      </c>
      <c r="E253" s="153" t="s">
        <v>1</v>
      </c>
      <c r="F253" s="154" t="s">
        <v>1019</v>
      </c>
      <c r="H253" s="155">
        <v>30.887</v>
      </c>
      <c r="I253" s="156"/>
      <c r="L253" s="152"/>
      <c r="M253" s="157"/>
      <c r="T253" s="158"/>
      <c r="AT253" s="153" t="s">
        <v>172</v>
      </c>
      <c r="AU253" s="153" t="s">
        <v>90</v>
      </c>
      <c r="AV253" s="13" t="s">
        <v>90</v>
      </c>
      <c r="AW253" s="13" t="s">
        <v>34</v>
      </c>
      <c r="AX253" s="13" t="s">
        <v>88</v>
      </c>
      <c r="AY253" s="153" t="s">
        <v>161</v>
      </c>
    </row>
    <row r="254" spans="2:65" s="1" customFormat="1" ht="24.2" customHeight="1">
      <c r="B254" s="32"/>
      <c r="C254" s="132" t="s">
        <v>423</v>
      </c>
      <c r="D254" s="132" t="s">
        <v>165</v>
      </c>
      <c r="E254" s="133" t="s">
        <v>1023</v>
      </c>
      <c r="F254" s="134" t="s">
        <v>1024</v>
      </c>
      <c r="G254" s="135" t="s">
        <v>168</v>
      </c>
      <c r="H254" s="136">
        <v>44.119</v>
      </c>
      <c r="I254" s="137"/>
      <c r="J254" s="138">
        <f>ROUND(I254*H254,2)</f>
        <v>0</v>
      </c>
      <c r="K254" s="134" t="s">
        <v>180</v>
      </c>
      <c r="L254" s="32"/>
      <c r="M254" s="139" t="s">
        <v>1</v>
      </c>
      <c r="N254" s="140" t="s">
        <v>45</v>
      </c>
      <c r="P254" s="141">
        <f>O254*H254</f>
        <v>0</v>
      </c>
      <c r="Q254" s="141">
        <v>8.8000000000000003E-4</v>
      </c>
      <c r="R254" s="141">
        <f>Q254*H254</f>
        <v>3.882472E-2</v>
      </c>
      <c r="S254" s="141">
        <v>0</v>
      </c>
      <c r="T254" s="142">
        <f>S254*H254</f>
        <v>0</v>
      </c>
      <c r="AR254" s="143" t="s">
        <v>169</v>
      </c>
      <c r="AT254" s="143" t="s">
        <v>165</v>
      </c>
      <c r="AU254" s="143" t="s">
        <v>90</v>
      </c>
      <c r="AY254" s="17" t="s">
        <v>161</v>
      </c>
      <c r="BE254" s="144">
        <f>IF(N254="základní",J254,0)</f>
        <v>0</v>
      </c>
      <c r="BF254" s="144">
        <f>IF(N254="snížená",J254,0)</f>
        <v>0</v>
      </c>
      <c r="BG254" s="144">
        <f>IF(N254="zákl. přenesená",J254,0)</f>
        <v>0</v>
      </c>
      <c r="BH254" s="144">
        <f>IF(N254="sníž. přenesená",J254,0)</f>
        <v>0</v>
      </c>
      <c r="BI254" s="144">
        <f>IF(N254="nulová",J254,0)</f>
        <v>0</v>
      </c>
      <c r="BJ254" s="17" t="s">
        <v>88</v>
      </c>
      <c r="BK254" s="144">
        <f>ROUND(I254*H254,2)</f>
        <v>0</v>
      </c>
      <c r="BL254" s="17" t="s">
        <v>169</v>
      </c>
      <c r="BM254" s="143" t="s">
        <v>1025</v>
      </c>
    </row>
    <row r="255" spans="2:65" s="13" customFormat="1" ht="11.25">
      <c r="B255" s="152"/>
      <c r="D255" s="146" t="s">
        <v>172</v>
      </c>
      <c r="E255" s="153" t="s">
        <v>1</v>
      </c>
      <c r="F255" s="154" t="s">
        <v>1026</v>
      </c>
      <c r="H255" s="155">
        <v>44.119</v>
      </c>
      <c r="I255" s="156"/>
      <c r="L255" s="152"/>
      <c r="M255" s="157"/>
      <c r="T255" s="158"/>
      <c r="AT255" s="153" t="s">
        <v>172</v>
      </c>
      <c r="AU255" s="153" t="s">
        <v>90</v>
      </c>
      <c r="AV255" s="13" t="s">
        <v>90</v>
      </c>
      <c r="AW255" s="13" t="s">
        <v>34</v>
      </c>
      <c r="AX255" s="13" t="s">
        <v>88</v>
      </c>
      <c r="AY255" s="153" t="s">
        <v>161</v>
      </c>
    </row>
    <row r="256" spans="2:65" s="1" customFormat="1" ht="24.2" customHeight="1">
      <c r="B256" s="32"/>
      <c r="C256" s="132" t="s">
        <v>427</v>
      </c>
      <c r="D256" s="132" t="s">
        <v>165</v>
      </c>
      <c r="E256" s="133" t="s">
        <v>1027</v>
      </c>
      <c r="F256" s="134" t="s">
        <v>1028</v>
      </c>
      <c r="G256" s="135" t="s">
        <v>168</v>
      </c>
      <c r="H256" s="136">
        <v>44.119</v>
      </c>
      <c r="I256" s="137"/>
      <c r="J256" s="138">
        <f>ROUND(I256*H256,2)</f>
        <v>0</v>
      </c>
      <c r="K256" s="134" t="s">
        <v>180</v>
      </c>
      <c r="L256" s="32"/>
      <c r="M256" s="139" t="s">
        <v>1</v>
      </c>
      <c r="N256" s="140" t="s">
        <v>45</v>
      </c>
      <c r="P256" s="141">
        <f>O256*H256</f>
        <v>0</v>
      </c>
      <c r="Q256" s="141">
        <v>0</v>
      </c>
      <c r="R256" s="141">
        <f>Q256*H256</f>
        <v>0</v>
      </c>
      <c r="S256" s="141">
        <v>0</v>
      </c>
      <c r="T256" s="142">
        <f>S256*H256</f>
        <v>0</v>
      </c>
      <c r="AR256" s="143" t="s">
        <v>169</v>
      </c>
      <c r="AT256" s="143" t="s">
        <v>165</v>
      </c>
      <c r="AU256" s="143" t="s">
        <v>90</v>
      </c>
      <c r="AY256" s="17" t="s">
        <v>161</v>
      </c>
      <c r="BE256" s="144">
        <f>IF(N256="základní",J256,0)</f>
        <v>0</v>
      </c>
      <c r="BF256" s="144">
        <f>IF(N256="snížená",J256,0)</f>
        <v>0</v>
      </c>
      <c r="BG256" s="144">
        <f>IF(N256="zákl. přenesená",J256,0)</f>
        <v>0</v>
      </c>
      <c r="BH256" s="144">
        <f>IF(N256="sníž. přenesená",J256,0)</f>
        <v>0</v>
      </c>
      <c r="BI256" s="144">
        <f>IF(N256="nulová",J256,0)</f>
        <v>0</v>
      </c>
      <c r="BJ256" s="17" t="s">
        <v>88</v>
      </c>
      <c r="BK256" s="144">
        <f>ROUND(I256*H256,2)</f>
        <v>0</v>
      </c>
      <c r="BL256" s="17" t="s">
        <v>169</v>
      </c>
      <c r="BM256" s="143" t="s">
        <v>1029</v>
      </c>
    </row>
    <row r="257" spans="2:65" s="13" customFormat="1" ht="11.25">
      <c r="B257" s="152"/>
      <c r="D257" s="146" t="s">
        <v>172</v>
      </c>
      <c r="E257" s="153" t="s">
        <v>1</v>
      </c>
      <c r="F257" s="154" t="s">
        <v>1026</v>
      </c>
      <c r="H257" s="155">
        <v>44.119</v>
      </c>
      <c r="I257" s="156"/>
      <c r="L257" s="152"/>
      <c r="M257" s="157"/>
      <c r="T257" s="158"/>
      <c r="AT257" s="153" t="s">
        <v>172</v>
      </c>
      <c r="AU257" s="153" t="s">
        <v>90</v>
      </c>
      <c r="AV257" s="13" t="s">
        <v>90</v>
      </c>
      <c r="AW257" s="13" t="s">
        <v>34</v>
      </c>
      <c r="AX257" s="13" t="s">
        <v>88</v>
      </c>
      <c r="AY257" s="153" t="s">
        <v>161</v>
      </c>
    </row>
    <row r="258" spans="2:65" s="1" customFormat="1" ht="24.2" customHeight="1">
      <c r="B258" s="32"/>
      <c r="C258" s="132" t="s">
        <v>431</v>
      </c>
      <c r="D258" s="132" t="s">
        <v>165</v>
      </c>
      <c r="E258" s="133" t="s">
        <v>1030</v>
      </c>
      <c r="F258" s="134" t="s">
        <v>1031</v>
      </c>
      <c r="G258" s="135" t="s">
        <v>168</v>
      </c>
      <c r="H258" s="136">
        <v>33.088999999999999</v>
      </c>
      <c r="I258" s="137"/>
      <c r="J258" s="138">
        <f>ROUND(I258*H258,2)</f>
        <v>0</v>
      </c>
      <c r="K258" s="134" t="s">
        <v>180</v>
      </c>
      <c r="L258" s="32"/>
      <c r="M258" s="139" t="s">
        <v>1</v>
      </c>
      <c r="N258" s="140" t="s">
        <v>45</v>
      </c>
      <c r="P258" s="141">
        <f>O258*H258</f>
        <v>0</v>
      </c>
      <c r="Q258" s="141">
        <v>0</v>
      </c>
      <c r="R258" s="141">
        <f>Q258*H258</f>
        <v>0</v>
      </c>
      <c r="S258" s="141">
        <v>0</v>
      </c>
      <c r="T258" s="142">
        <f>S258*H258</f>
        <v>0</v>
      </c>
      <c r="AR258" s="143" t="s">
        <v>169</v>
      </c>
      <c r="AT258" s="143" t="s">
        <v>165</v>
      </c>
      <c r="AU258" s="143" t="s">
        <v>90</v>
      </c>
      <c r="AY258" s="17" t="s">
        <v>161</v>
      </c>
      <c r="BE258" s="144">
        <f>IF(N258="základní",J258,0)</f>
        <v>0</v>
      </c>
      <c r="BF258" s="144">
        <f>IF(N258="snížená",J258,0)</f>
        <v>0</v>
      </c>
      <c r="BG258" s="144">
        <f>IF(N258="zákl. přenesená",J258,0)</f>
        <v>0</v>
      </c>
      <c r="BH258" s="144">
        <f>IF(N258="sníž. přenesená",J258,0)</f>
        <v>0</v>
      </c>
      <c r="BI258" s="144">
        <f>IF(N258="nulová",J258,0)</f>
        <v>0</v>
      </c>
      <c r="BJ258" s="17" t="s">
        <v>88</v>
      </c>
      <c r="BK258" s="144">
        <f>ROUND(I258*H258,2)</f>
        <v>0</v>
      </c>
      <c r="BL258" s="17" t="s">
        <v>169</v>
      </c>
      <c r="BM258" s="143" t="s">
        <v>1032</v>
      </c>
    </row>
    <row r="259" spans="2:65" s="13" customFormat="1" ht="11.25">
      <c r="B259" s="152"/>
      <c r="D259" s="146" t="s">
        <v>172</v>
      </c>
      <c r="E259" s="153" t="s">
        <v>1</v>
      </c>
      <c r="F259" s="154" t="s">
        <v>1033</v>
      </c>
      <c r="H259" s="155">
        <v>33.088999999999999</v>
      </c>
      <c r="I259" s="156"/>
      <c r="L259" s="152"/>
      <c r="M259" s="157"/>
      <c r="T259" s="158"/>
      <c r="AT259" s="153" t="s">
        <v>172</v>
      </c>
      <c r="AU259" s="153" t="s">
        <v>90</v>
      </c>
      <c r="AV259" s="13" t="s">
        <v>90</v>
      </c>
      <c r="AW259" s="13" t="s">
        <v>34</v>
      </c>
      <c r="AX259" s="13" t="s">
        <v>88</v>
      </c>
      <c r="AY259" s="153" t="s">
        <v>161</v>
      </c>
    </row>
    <row r="260" spans="2:65" s="1" customFormat="1" ht="21.75" customHeight="1">
      <c r="B260" s="32"/>
      <c r="C260" s="132" t="s">
        <v>435</v>
      </c>
      <c r="D260" s="132" t="s">
        <v>165</v>
      </c>
      <c r="E260" s="133" t="s">
        <v>1034</v>
      </c>
      <c r="F260" s="134" t="s">
        <v>1035</v>
      </c>
      <c r="G260" s="135" t="s">
        <v>185</v>
      </c>
      <c r="H260" s="136">
        <v>4.2140000000000004</v>
      </c>
      <c r="I260" s="137"/>
      <c r="J260" s="138">
        <f>ROUND(I260*H260,2)</f>
        <v>0</v>
      </c>
      <c r="K260" s="134" t="s">
        <v>180</v>
      </c>
      <c r="L260" s="32"/>
      <c r="M260" s="139" t="s">
        <v>1</v>
      </c>
      <c r="N260" s="140" t="s">
        <v>45</v>
      </c>
      <c r="P260" s="141">
        <f>O260*H260</f>
        <v>0</v>
      </c>
      <c r="Q260" s="141">
        <v>1.0492699999999999</v>
      </c>
      <c r="R260" s="141">
        <f>Q260*H260</f>
        <v>4.42162378</v>
      </c>
      <c r="S260" s="141">
        <v>0</v>
      </c>
      <c r="T260" s="142">
        <f>S260*H260</f>
        <v>0</v>
      </c>
      <c r="AR260" s="143" t="s">
        <v>169</v>
      </c>
      <c r="AT260" s="143" t="s">
        <v>165</v>
      </c>
      <c r="AU260" s="143" t="s">
        <v>90</v>
      </c>
      <c r="AY260" s="17" t="s">
        <v>161</v>
      </c>
      <c r="BE260" s="144">
        <f>IF(N260="základní",J260,0)</f>
        <v>0</v>
      </c>
      <c r="BF260" s="144">
        <f>IF(N260="snížená",J260,0)</f>
        <v>0</v>
      </c>
      <c r="BG260" s="144">
        <f>IF(N260="zákl. přenesená",J260,0)</f>
        <v>0</v>
      </c>
      <c r="BH260" s="144">
        <f>IF(N260="sníž. přenesená",J260,0)</f>
        <v>0</v>
      </c>
      <c r="BI260" s="144">
        <f>IF(N260="nulová",J260,0)</f>
        <v>0</v>
      </c>
      <c r="BJ260" s="17" t="s">
        <v>88</v>
      </c>
      <c r="BK260" s="144">
        <f>ROUND(I260*H260,2)</f>
        <v>0</v>
      </c>
      <c r="BL260" s="17" t="s">
        <v>169</v>
      </c>
      <c r="BM260" s="143" t="s">
        <v>1036</v>
      </c>
    </row>
    <row r="261" spans="2:65" s="12" customFormat="1" ht="22.5">
      <c r="B261" s="145"/>
      <c r="D261" s="146" t="s">
        <v>172</v>
      </c>
      <c r="E261" s="147" t="s">
        <v>1</v>
      </c>
      <c r="F261" s="148" t="s">
        <v>1037</v>
      </c>
      <c r="H261" s="147" t="s">
        <v>1</v>
      </c>
      <c r="I261" s="149"/>
      <c r="L261" s="145"/>
      <c r="M261" s="150"/>
      <c r="T261" s="151"/>
      <c r="AT261" s="147" t="s">
        <v>172</v>
      </c>
      <c r="AU261" s="147" t="s">
        <v>90</v>
      </c>
      <c r="AV261" s="12" t="s">
        <v>88</v>
      </c>
      <c r="AW261" s="12" t="s">
        <v>34</v>
      </c>
      <c r="AX261" s="12" t="s">
        <v>80</v>
      </c>
      <c r="AY261" s="147" t="s">
        <v>161</v>
      </c>
    </row>
    <row r="262" spans="2:65" s="13" customFormat="1" ht="11.25">
      <c r="B262" s="152"/>
      <c r="D262" s="146" t="s">
        <v>172</v>
      </c>
      <c r="E262" s="153" t="s">
        <v>1</v>
      </c>
      <c r="F262" s="154" t="s">
        <v>1038</v>
      </c>
      <c r="H262" s="155">
        <v>4.2140000000000004</v>
      </c>
      <c r="I262" s="156"/>
      <c r="L262" s="152"/>
      <c r="M262" s="157"/>
      <c r="T262" s="158"/>
      <c r="AT262" s="153" t="s">
        <v>172</v>
      </c>
      <c r="AU262" s="153" t="s">
        <v>90</v>
      </c>
      <c r="AV262" s="13" t="s">
        <v>90</v>
      </c>
      <c r="AW262" s="13" t="s">
        <v>34</v>
      </c>
      <c r="AX262" s="13" t="s">
        <v>88</v>
      </c>
      <c r="AY262" s="153" t="s">
        <v>161</v>
      </c>
    </row>
    <row r="263" spans="2:65" s="1" customFormat="1" ht="24.2" customHeight="1">
      <c r="B263" s="32"/>
      <c r="C263" s="132" t="s">
        <v>439</v>
      </c>
      <c r="D263" s="132" t="s">
        <v>165</v>
      </c>
      <c r="E263" s="133" t="s">
        <v>1039</v>
      </c>
      <c r="F263" s="134" t="s">
        <v>1040</v>
      </c>
      <c r="G263" s="135" t="s">
        <v>190</v>
      </c>
      <c r="H263" s="136">
        <v>40.9</v>
      </c>
      <c r="I263" s="137"/>
      <c r="J263" s="138">
        <f>ROUND(I263*H263,2)</f>
        <v>0</v>
      </c>
      <c r="K263" s="134" t="s">
        <v>180</v>
      </c>
      <c r="L263" s="32"/>
      <c r="M263" s="139" t="s">
        <v>1</v>
      </c>
      <c r="N263" s="140" t="s">
        <v>45</v>
      </c>
      <c r="P263" s="141">
        <f>O263*H263</f>
        <v>0</v>
      </c>
      <c r="Q263" s="141">
        <v>0.37175000000000002</v>
      </c>
      <c r="R263" s="141">
        <f>Q263*H263</f>
        <v>15.204575</v>
      </c>
      <c r="S263" s="141">
        <v>0</v>
      </c>
      <c r="T263" s="142">
        <f>S263*H263</f>
        <v>0</v>
      </c>
      <c r="AR263" s="143" t="s">
        <v>169</v>
      </c>
      <c r="AT263" s="143" t="s">
        <v>165</v>
      </c>
      <c r="AU263" s="143" t="s">
        <v>90</v>
      </c>
      <c r="AY263" s="17" t="s">
        <v>161</v>
      </c>
      <c r="BE263" s="144">
        <f>IF(N263="základní",J263,0)</f>
        <v>0</v>
      </c>
      <c r="BF263" s="144">
        <f>IF(N263="snížená",J263,0)</f>
        <v>0</v>
      </c>
      <c r="BG263" s="144">
        <f>IF(N263="zákl. přenesená",J263,0)</f>
        <v>0</v>
      </c>
      <c r="BH263" s="144">
        <f>IF(N263="sníž. přenesená",J263,0)</f>
        <v>0</v>
      </c>
      <c r="BI263" s="144">
        <f>IF(N263="nulová",J263,0)</f>
        <v>0</v>
      </c>
      <c r="BJ263" s="17" t="s">
        <v>88</v>
      </c>
      <c r="BK263" s="144">
        <f>ROUND(I263*H263,2)</f>
        <v>0</v>
      </c>
      <c r="BL263" s="17" t="s">
        <v>169</v>
      </c>
      <c r="BM263" s="143" t="s">
        <v>1041</v>
      </c>
    </row>
    <row r="264" spans="2:65" s="12" customFormat="1" ht="11.25">
      <c r="B264" s="145"/>
      <c r="D264" s="146" t="s">
        <v>172</v>
      </c>
      <c r="E264" s="147" t="s">
        <v>1</v>
      </c>
      <c r="F264" s="148" t="s">
        <v>1042</v>
      </c>
      <c r="H264" s="147" t="s">
        <v>1</v>
      </c>
      <c r="I264" s="149"/>
      <c r="L264" s="145"/>
      <c r="M264" s="150"/>
      <c r="T264" s="151"/>
      <c r="AT264" s="147" t="s">
        <v>172</v>
      </c>
      <c r="AU264" s="147" t="s">
        <v>90</v>
      </c>
      <c r="AV264" s="12" t="s">
        <v>88</v>
      </c>
      <c r="AW264" s="12" t="s">
        <v>34</v>
      </c>
      <c r="AX264" s="12" t="s">
        <v>80</v>
      </c>
      <c r="AY264" s="147" t="s">
        <v>161</v>
      </c>
    </row>
    <row r="265" spans="2:65" s="13" customFormat="1" ht="11.25">
      <c r="B265" s="152"/>
      <c r="D265" s="146" t="s">
        <v>172</v>
      </c>
      <c r="E265" s="153" t="s">
        <v>1</v>
      </c>
      <c r="F265" s="154" t="s">
        <v>1043</v>
      </c>
      <c r="H265" s="155">
        <v>40.9</v>
      </c>
      <c r="I265" s="156"/>
      <c r="L265" s="152"/>
      <c r="M265" s="157"/>
      <c r="T265" s="158"/>
      <c r="AT265" s="153" t="s">
        <v>172</v>
      </c>
      <c r="AU265" s="153" t="s">
        <v>90</v>
      </c>
      <c r="AV265" s="13" t="s">
        <v>90</v>
      </c>
      <c r="AW265" s="13" t="s">
        <v>34</v>
      </c>
      <c r="AX265" s="13" t="s">
        <v>88</v>
      </c>
      <c r="AY265" s="153" t="s">
        <v>161</v>
      </c>
    </row>
    <row r="266" spans="2:65" s="1" customFormat="1" ht="24.2" customHeight="1">
      <c r="B266" s="32"/>
      <c r="C266" s="132" t="s">
        <v>443</v>
      </c>
      <c r="D266" s="132" t="s">
        <v>165</v>
      </c>
      <c r="E266" s="133" t="s">
        <v>1044</v>
      </c>
      <c r="F266" s="134" t="s">
        <v>1045</v>
      </c>
      <c r="G266" s="135" t="s">
        <v>190</v>
      </c>
      <c r="H266" s="136">
        <v>3</v>
      </c>
      <c r="I266" s="137"/>
      <c r="J266" s="138">
        <f>ROUND(I266*H266,2)</f>
        <v>0</v>
      </c>
      <c r="K266" s="134" t="s">
        <v>180</v>
      </c>
      <c r="L266" s="32"/>
      <c r="M266" s="139" t="s">
        <v>1</v>
      </c>
      <c r="N266" s="140" t="s">
        <v>45</v>
      </c>
      <c r="P266" s="141">
        <f>O266*H266</f>
        <v>0</v>
      </c>
      <c r="Q266" s="141">
        <v>0</v>
      </c>
      <c r="R266" s="141">
        <f>Q266*H266</f>
        <v>0</v>
      </c>
      <c r="S266" s="141">
        <v>0</v>
      </c>
      <c r="T266" s="142">
        <f>S266*H266</f>
        <v>0</v>
      </c>
      <c r="AR266" s="143" t="s">
        <v>169</v>
      </c>
      <c r="AT266" s="143" t="s">
        <v>165</v>
      </c>
      <c r="AU266" s="143" t="s">
        <v>90</v>
      </c>
      <c r="AY266" s="17" t="s">
        <v>161</v>
      </c>
      <c r="BE266" s="144">
        <f>IF(N266="základní",J266,0)</f>
        <v>0</v>
      </c>
      <c r="BF266" s="144">
        <f>IF(N266="snížená",J266,0)</f>
        <v>0</v>
      </c>
      <c r="BG266" s="144">
        <f>IF(N266="zákl. přenesená",J266,0)</f>
        <v>0</v>
      </c>
      <c r="BH266" s="144">
        <f>IF(N266="sníž. přenesená",J266,0)</f>
        <v>0</v>
      </c>
      <c r="BI266" s="144">
        <f>IF(N266="nulová",J266,0)</f>
        <v>0</v>
      </c>
      <c r="BJ266" s="17" t="s">
        <v>88</v>
      </c>
      <c r="BK266" s="144">
        <f>ROUND(I266*H266,2)</f>
        <v>0</v>
      </c>
      <c r="BL266" s="17" t="s">
        <v>169</v>
      </c>
      <c r="BM266" s="143" t="s">
        <v>1046</v>
      </c>
    </row>
    <row r="267" spans="2:65" s="12" customFormat="1" ht="11.25">
      <c r="B267" s="145"/>
      <c r="D267" s="146" t="s">
        <v>172</v>
      </c>
      <c r="E267" s="147" t="s">
        <v>1</v>
      </c>
      <c r="F267" s="148" t="s">
        <v>1047</v>
      </c>
      <c r="H267" s="147" t="s">
        <v>1</v>
      </c>
      <c r="I267" s="149"/>
      <c r="L267" s="145"/>
      <c r="M267" s="150"/>
      <c r="T267" s="151"/>
      <c r="AT267" s="147" t="s">
        <v>172</v>
      </c>
      <c r="AU267" s="147" t="s">
        <v>90</v>
      </c>
      <c r="AV267" s="12" t="s">
        <v>88</v>
      </c>
      <c r="AW267" s="12" t="s">
        <v>34</v>
      </c>
      <c r="AX267" s="12" t="s">
        <v>80</v>
      </c>
      <c r="AY267" s="147" t="s">
        <v>161</v>
      </c>
    </row>
    <row r="268" spans="2:65" s="13" customFormat="1" ht="11.25">
      <c r="B268" s="152"/>
      <c r="D268" s="146" t="s">
        <v>172</v>
      </c>
      <c r="E268" s="153" t="s">
        <v>1</v>
      </c>
      <c r="F268" s="154" t="s">
        <v>1048</v>
      </c>
      <c r="H268" s="155">
        <v>3</v>
      </c>
      <c r="I268" s="156"/>
      <c r="L268" s="152"/>
      <c r="M268" s="157"/>
      <c r="T268" s="158"/>
      <c r="AT268" s="153" t="s">
        <v>172</v>
      </c>
      <c r="AU268" s="153" t="s">
        <v>90</v>
      </c>
      <c r="AV268" s="13" t="s">
        <v>90</v>
      </c>
      <c r="AW268" s="13" t="s">
        <v>34</v>
      </c>
      <c r="AX268" s="13" t="s">
        <v>88</v>
      </c>
      <c r="AY268" s="153" t="s">
        <v>161</v>
      </c>
    </row>
    <row r="269" spans="2:65" s="1" customFormat="1" ht="24.2" customHeight="1">
      <c r="B269" s="32"/>
      <c r="C269" s="132" t="s">
        <v>447</v>
      </c>
      <c r="D269" s="132" t="s">
        <v>165</v>
      </c>
      <c r="E269" s="133" t="s">
        <v>1049</v>
      </c>
      <c r="F269" s="134" t="s">
        <v>1050</v>
      </c>
      <c r="G269" s="135" t="s">
        <v>168</v>
      </c>
      <c r="H269" s="136">
        <v>2.3519999999999999</v>
      </c>
      <c r="I269" s="137"/>
      <c r="J269" s="138">
        <f>ROUND(I269*H269,2)</f>
        <v>0</v>
      </c>
      <c r="K269" s="134" t="s">
        <v>180</v>
      </c>
      <c r="L269" s="32"/>
      <c r="M269" s="139" t="s">
        <v>1</v>
      </c>
      <c r="N269" s="140" t="s">
        <v>45</v>
      </c>
      <c r="P269" s="141">
        <f>O269*H269</f>
        <v>0</v>
      </c>
      <c r="Q269" s="141">
        <v>0</v>
      </c>
      <c r="R269" s="141">
        <f>Q269*H269</f>
        <v>0</v>
      </c>
      <c r="S269" s="141">
        <v>0</v>
      </c>
      <c r="T269" s="142">
        <f>S269*H269</f>
        <v>0</v>
      </c>
      <c r="AR269" s="143" t="s">
        <v>169</v>
      </c>
      <c r="AT269" s="143" t="s">
        <v>165</v>
      </c>
      <c r="AU269" s="143" t="s">
        <v>90</v>
      </c>
      <c r="AY269" s="17" t="s">
        <v>161</v>
      </c>
      <c r="BE269" s="144">
        <f>IF(N269="základní",J269,0)</f>
        <v>0</v>
      </c>
      <c r="BF269" s="144">
        <f>IF(N269="snížená",J269,0)</f>
        <v>0</v>
      </c>
      <c r="BG269" s="144">
        <f>IF(N269="zákl. přenesená",J269,0)</f>
        <v>0</v>
      </c>
      <c r="BH269" s="144">
        <f>IF(N269="sníž. přenesená",J269,0)</f>
        <v>0</v>
      </c>
      <c r="BI269" s="144">
        <f>IF(N269="nulová",J269,0)</f>
        <v>0</v>
      </c>
      <c r="BJ269" s="17" t="s">
        <v>88</v>
      </c>
      <c r="BK269" s="144">
        <f>ROUND(I269*H269,2)</f>
        <v>0</v>
      </c>
      <c r="BL269" s="17" t="s">
        <v>169</v>
      </c>
      <c r="BM269" s="143" t="s">
        <v>1051</v>
      </c>
    </row>
    <row r="270" spans="2:65" s="12" customFormat="1" ht="11.25">
      <c r="B270" s="145"/>
      <c r="D270" s="146" t="s">
        <v>172</v>
      </c>
      <c r="E270" s="147" t="s">
        <v>1</v>
      </c>
      <c r="F270" s="148" t="s">
        <v>1052</v>
      </c>
      <c r="H270" s="147" t="s">
        <v>1</v>
      </c>
      <c r="I270" s="149"/>
      <c r="L270" s="145"/>
      <c r="M270" s="150"/>
      <c r="T270" s="151"/>
      <c r="AT270" s="147" t="s">
        <v>172</v>
      </c>
      <c r="AU270" s="147" t="s">
        <v>90</v>
      </c>
      <c r="AV270" s="12" t="s">
        <v>88</v>
      </c>
      <c r="AW270" s="12" t="s">
        <v>34</v>
      </c>
      <c r="AX270" s="12" t="s">
        <v>80</v>
      </c>
      <c r="AY270" s="147" t="s">
        <v>161</v>
      </c>
    </row>
    <row r="271" spans="2:65" s="13" customFormat="1" ht="11.25">
      <c r="B271" s="152"/>
      <c r="D271" s="146" t="s">
        <v>172</v>
      </c>
      <c r="E271" s="153" t="s">
        <v>1</v>
      </c>
      <c r="F271" s="154" t="s">
        <v>1053</v>
      </c>
      <c r="H271" s="155">
        <v>2.3519999999999999</v>
      </c>
      <c r="I271" s="156"/>
      <c r="L271" s="152"/>
      <c r="M271" s="157"/>
      <c r="T271" s="158"/>
      <c r="AT271" s="153" t="s">
        <v>172</v>
      </c>
      <c r="AU271" s="153" t="s">
        <v>90</v>
      </c>
      <c r="AV271" s="13" t="s">
        <v>90</v>
      </c>
      <c r="AW271" s="13" t="s">
        <v>34</v>
      </c>
      <c r="AX271" s="13" t="s">
        <v>88</v>
      </c>
      <c r="AY271" s="153" t="s">
        <v>161</v>
      </c>
    </row>
    <row r="272" spans="2:65" s="1" customFormat="1" ht="33" customHeight="1">
      <c r="B272" s="32"/>
      <c r="C272" s="132" t="s">
        <v>451</v>
      </c>
      <c r="D272" s="132" t="s">
        <v>165</v>
      </c>
      <c r="E272" s="133" t="s">
        <v>1054</v>
      </c>
      <c r="F272" s="134" t="s">
        <v>1055</v>
      </c>
      <c r="G272" s="135" t="s">
        <v>190</v>
      </c>
      <c r="H272" s="136">
        <v>40.9</v>
      </c>
      <c r="I272" s="137"/>
      <c r="J272" s="138">
        <f>ROUND(I272*H272,2)</f>
        <v>0</v>
      </c>
      <c r="K272" s="134" t="s">
        <v>180</v>
      </c>
      <c r="L272" s="32"/>
      <c r="M272" s="139" t="s">
        <v>1</v>
      </c>
      <c r="N272" s="140" t="s">
        <v>45</v>
      </c>
      <c r="P272" s="141">
        <f>O272*H272</f>
        <v>0</v>
      </c>
      <c r="Q272" s="141">
        <v>1.0311999999999999</v>
      </c>
      <c r="R272" s="141">
        <f>Q272*H272</f>
        <v>42.176079999999992</v>
      </c>
      <c r="S272" s="141">
        <v>0</v>
      </c>
      <c r="T272" s="142">
        <f>S272*H272</f>
        <v>0</v>
      </c>
      <c r="AR272" s="143" t="s">
        <v>169</v>
      </c>
      <c r="AT272" s="143" t="s">
        <v>165</v>
      </c>
      <c r="AU272" s="143" t="s">
        <v>90</v>
      </c>
      <c r="AY272" s="17" t="s">
        <v>161</v>
      </c>
      <c r="BE272" s="144">
        <f>IF(N272="základní",J272,0)</f>
        <v>0</v>
      </c>
      <c r="BF272" s="144">
        <f>IF(N272="snížená",J272,0)</f>
        <v>0</v>
      </c>
      <c r="BG272" s="144">
        <f>IF(N272="zákl. přenesená",J272,0)</f>
        <v>0</v>
      </c>
      <c r="BH272" s="144">
        <f>IF(N272="sníž. přenesená",J272,0)</f>
        <v>0</v>
      </c>
      <c r="BI272" s="144">
        <f>IF(N272="nulová",J272,0)</f>
        <v>0</v>
      </c>
      <c r="BJ272" s="17" t="s">
        <v>88</v>
      </c>
      <c r="BK272" s="144">
        <f>ROUND(I272*H272,2)</f>
        <v>0</v>
      </c>
      <c r="BL272" s="17" t="s">
        <v>169</v>
      </c>
      <c r="BM272" s="143" t="s">
        <v>1056</v>
      </c>
    </row>
    <row r="273" spans="2:65" s="12" customFormat="1" ht="11.25">
      <c r="B273" s="145"/>
      <c r="D273" s="146" t="s">
        <v>172</v>
      </c>
      <c r="E273" s="147" t="s">
        <v>1</v>
      </c>
      <c r="F273" s="148" t="s">
        <v>1042</v>
      </c>
      <c r="H273" s="147" t="s">
        <v>1</v>
      </c>
      <c r="I273" s="149"/>
      <c r="L273" s="145"/>
      <c r="M273" s="150"/>
      <c r="T273" s="151"/>
      <c r="AT273" s="147" t="s">
        <v>172</v>
      </c>
      <c r="AU273" s="147" t="s">
        <v>90</v>
      </c>
      <c r="AV273" s="12" t="s">
        <v>88</v>
      </c>
      <c r="AW273" s="12" t="s">
        <v>34</v>
      </c>
      <c r="AX273" s="12" t="s">
        <v>80</v>
      </c>
      <c r="AY273" s="147" t="s">
        <v>161</v>
      </c>
    </row>
    <row r="274" spans="2:65" s="13" customFormat="1" ht="11.25">
      <c r="B274" s="152"/>
      <c r="D274" s="146" t="s">
        <v>172</v>
      </c>
      <c r="E274" s="153" t="s">
        <v>1</v>
      </c>
      <c r="F274" s="154" t="s">
        <v>1057</v>
      </c>
      <c r="H274" s="155">
        <v>40.9</v>
      </c>
      <c r="I274" s="156"/>
      <c r="L274" s="152"/>
      <c r="M274" s="157"/>
      <c r="T274" s="158"/>
      <c r="AT274" s="153" t="s">
        <v>172</v>
      </c>
      <c r="AU274" s="153" t="s">
        <v>90</v>
      </c>
      <c r="AV274" s="13" t="s">
        <v>90</v>
      </c>
      <c r="AW274" s="13" t="s">
        <v>34</v>
      </c>
      <c r="AX274" s="13" t="s">
        <v>88</v>
      </c>
      <c r="AY274" s="153" t="s">
        <v>161</v>
      </c>
    </row>
    <row r="275" spans="2:65" s="11" customFormat="1" ht="22.9" customHeight="1">
      <c r="B275" s="120"/>
      <c r="D275" s="121" t="s">
        <v>79</v>
      </c>
      <c r="E275" s="130" t="s">
        <v>199</v>
      </c>
      <c r="F275" s="130" t="s">
        <v>1058</v>
      </c>
      <c r="I275" s="123"/>
      <c r="J275" s="131">
        <f>BK275</f>
        <v>0</v>
      </c>
      <c r="L275" s="120"/>
      <c r="M275" s="125"/>
      <c r="P275" s="126">
        <f>SUM(P276:P291)</f>
        <v>0</v>
      </c>
      <c r="R275" s="126">
        <f>SUM(R276:R291)</f>
        <v>14.972999999999999</v>
      </c>
      <c r="T275" s="127">
        <f>SUM(T276:T291)</f>
        <v>0</v>
      </c>
      <c r="AR275" s="121" t="s">
        <v>88</v>
      </c>
      <c r="AT275" s="128" t="s">
        <v>79</v>
      </c>
      <c r="AU275" s="128" t="s">
        <v>88</v>
      </c>
      <c r="AY275" s="121" t="s">
        <v>161</v>
      </c>
      <c r="BK275" s="129">
        <f>SUM(BK276:BK291)</f>
        <v>0</v>
      </c>
    </row>
    <row r="276" spans="2:65" s="1" customFormat="1" ht="24.2" customHeight="1">
      <c r="B276" s="32"/>
      <c r="C276" s="132" t="s">
        <v>457</v>
      </c>
      <c r="D276" s="132" t="s">
        <v>165</v>
      </c>
      <c r="E276" s="133" t="s">
        <v>288</v>
      </c>
      <c r="F276" s="134" t="s">
        <v>289</v>
      </c>
      <c r="G276" s="135" t="s">
        <v>190</v>
      </c>
      <c r="H276" s="136">
        <v>43.4</v>
      </c>
      <c r="I276" s="137"/>
      <c r="J276" s="138">
        <f>ROUND(I276*H276,2)</f>
        <v>0</v>
      </c>
      <c r="K276" s="134" t="s">
        <v>180</v>
      </c>
      <c r="L276" s="32"/>
      <c r="M276" s="139" t="s">
        <v>1</v>
      </c>
      <c r="N276" s="140" t="s">
        <v>45</v>
      </c>
      <c r="P276" s="141">
        <f>O276*H276</f>
        <v>0</v>
      </c>
      <c r="Q276" s="141">
        <v>0.34499999999999997</v>
      </c>
      <c r="R276" s="141">
        <f>Q276*H276</f>
        <v>14.972999999999999</v>
      </c>
      <c r="S276" s="141">
        <v>0</v>
      </c>
      <c r="T276" s="142">
        <f>S276*H276</f>
        <v>0</v>
      </c>
      <c r="AR276" s="143" t="s">
        <v>169</v>
      </c>
      <c r="AT276" s="143" t="s">
        <v>165</v>
      </c>
      <c r="AU276" s="143" t="s">
        <v>90</v>
      </c>
      <c r="AY276" s="17" t="s">
        <v>161</v>
      </c>
      <c r="BE276" s="144">
        <f>IF(N276="základní",J276,0)</f>
        <v>0</v>
      </c>
      <c r="BF276" s="144">
        <f>IF(N276="snížená",J276,0)</f>
        <v>0</v>
      </c>
      <c r="BG276" s="144">
        <f>IF(N276="zákl. přenesená",J276,0)</f>
        <v>0</v>
      </c>
      <c r="BH276" s="144">
        <f>IF(N276="sníž. přenesená",J276,0)</f>
        <v>0</v>
      </c>
      <c r="BI276" s="144">
        <f>IF(N276="nulová",J276,0)</f>
        <v>0</v>
      </c>
      <c r="BJ276" s="17" t="s">
        <v>88</v>
      </c>
      <c r="BK276" s="144">
        <f>ROUND(I276*H276,2)</f>
        <v>0</v>
      </c>
      <c r="BL276" s="17" t="s">
        <v>169</v>
      </c>
      <c r="BM276" s="143" t="s">
        <v>1059</v>
      </c>
    </row>
    <row r="277" spans="2:65" s="13" customFormat="1" ht="11.25">
      <c r="B277" s="152"/>
      <c r="D277" s="146" t="s">
        <v>172</v>
      </c>
      <c r="E277" s="153" t="s">
        <v>1</v>
      </c>
      <c r="F277" s="154" t="s">
        <v>1060</v>
      </c>
      <c r="H277" s="155">
        <v>43.4</v>
      </c>
      <c r="I277" s="156"/>
      <c r="L277" s="152"/>
      <c r="M277" s="157"/>
      <c r="T277" s="158"/>
      <c r="AT277" s="153" t="s">
        <v>172</v>
      </c>
      <c r="AU277" s="153" t="s">
        <v>90</v>
      </c>
      <c r="AV277" s="13" t="s">
        <v>90</v>
      </c>
      <c r="AW277" s="13" t="s">
        <v>34</v>
      </c>
      <c r="AX277" s="13" t="s">
        <v>88</v>
      </c>
      <c r="AY277" s="153" t="s">
        <v>161</v>
      </c>
    </row>
    <row r="278" spans="2:65" s="1" customFormat="1" ht="24.2" customHeight="1">
      <c r="B278" s="32"/>
      <c r="C278" s="132" t="s">
        <v>461</v>
      </c>
      <c r="D278" s="132" t="s">
        <v>165</v>
      </c>
      <c r="E278" s="133" t="s">
        <v>350</v>
      </c>
      <c r="F278" s="134" t="s">
        <v>351</v>
      </c>
      <c r="G278" s="135" t="s">
        <v>190</v>
      </c>
      <c r="H278" s="136">
        <v>41.54</v>
      </c>
      <c r="I278" s="137"/>
      <c r="J278" s="138">
        <f>ROUND(I278*H278,2)</f>
        <v>0</v>
      </c>
      <c r="K278" s="134" t="s">
        <v>180</v>
      </c>
      <c r="L278" s="32"/>
      <c r="M278" s="139" t="s">
        <v>1</v>
      </c>
      <c r="N278" s="140" t="s">
        <v>45</v>
      </c>
      <c r="P278" s="141">
        <f>O278*H278</f>
        <v>0</v>
      </c>
      <c r="Q278" s="141">
        <v>0</v>
      </c>
      <c r="R278" s="141">
        <f>Q278*H278</f>
        <v>0</v>
      </c>
      <c r="S278" s="141">
        <v>0</v>
      </c>
      <c r="T278" s="142">
        <f>S278*H278</f>
        <v>0</v>
      </c>
      <c r="AR278" s="143" t="s">
        <v>169</v>
      </c>
      <c r="AT278" s="143" t="s">
        <v>165</v>
      </c>
      <c r="AU278" s="143" t="s">
        <v>90</v>
      </c>
      <c r="AY278" s="17" t="s">
        <v>161</v>
      </c>
      <c r="BE278" s="144">
        <f>IF(N278="základní",J278,0)</f>
        <v>0</v>
      </c>
      <c r="BF278" s="144">
        <f>IF(N278="snížená",J278,0)</f>
        <v>0</v>
      </c>
      <c r="BG278" s="144">
        <f>IF(N278="zákl. přenesená",J278,0)</f>
        <v>0</v>
      </c>
      <c r="BH278" s="144">
        <f>IF(N278="sníž. přenesená",J278,0)</f>
        <v>0</v>
      </c>
      <c r="BI278" s="144">
        <f>IF(N278="nulová",J278,0)</f>
        <v>0</v>
      </c>
      <c r="BJ278" s="17" t="s">
        <v>88</v>
      </c>
      <c r="BK278" s="144">
        <f>ROUND(I278*H278,2)</f>
        <v>0</v>
      </c>
      <c r="BL278" s="17" t="s">
        <v>169</v>
      </c>
      <c r="BM278" s="143" t="s">
        <v>1061</v>
      </c>
    </row>
    <row r="279" spans="2:65" s="13" customFormat="1" ht="11.25">
      <c r="B279" s="152"/>
      <c r="D279" s="146" t="s">
        <v>172</v>
      </c>
      <c r="E279" s="153" t="s">
        <v>1</v>
      </c>
      <c r="F279" s="154" t="s">
        <v>1062</v>
      </c>
      <c r="H279" s="155">
        <v>41.54</v>
      </c>
      <c r="I279" s="156"/>
      <c r="L279" s="152"/>
      <c r="M279" s="157"/>
      <c r="T279" s="158"/>
      <c r="AT279" s="153" t="s">
        <v>172</v>
      </c>
      <c r="AU279" s="153" t="s">
        <v>90</v>
      </c>
      <c r="AV279" s="13" t="s">
        <v>90</v>
      </c>
      <c r="AW279" s="13" t="s">
        <v>34</v>
      </c>
      <c r="AX279" s="13" t="s">
        <v>88</v>
      </c>
      <c r="AY279" s="153" t="s">
        <v>161</v>
      </c>
    </row>
    <row r="280" spans="2:65" s="1" customFormat="1" ht="24.2" customHeight="1">
      <c r="B280" s="32"/>
      <c r="C280" s="132" t="s">
        <v>467</v>
      </c>
      <c r="D280" s="132" t="s">
        <v>165</v>
      </c>
      <c r="E280" s="133" t="s">
        <v>362</v>
      </c>
      <c r="F280" s="134" t="s">
        <v>363</v>
      </c>
      <c r="G280" s="135" t="s">
        <v>190</v>
      </c>
      <c r="H280" s="136">
        <v>43.4</v>
      </c>
      <c r="I280" s="137"/>
      <c r="J280" s="138">
        <f>ROUND(I280*H280,2)</f>
        <v>0</v>
      </c>
      <c r="K280" s="134" t="s">
        <v>1</v>
      </c>
      <c r="L280" s="32"/>
      <c r="M280" s="139" t="s">
        <v>1</v>
      </c>
      <c r="N280" s="140" t="s">
        <v>45</v>
      </c>
      <c r="P280" s="141">
        <f>O280*H280</f>
        <v>0</v>
      </c>
      <c r="Q280" s="141">
        <v>0</v>
      </c>
      <c r="R280" s="141">
        <f>Q280*H280</f>
        <v>0</v>
      </c>
      <c r="S280" s="141">
        <v>0</v>
      </c>
      <c r="T280" s="142">
        <f>S280*H280</f>
        <v>0</v>
      </c>
      <c r="AR280" s="143" t="s">
        <v>169</v>
      </c>
      <c r="AT280" s="143" t="s">
        <v>165</v>
      </c>
      <c r="AU280" s="143" t="s">
        <v>90</v>
      </c>
      <c r="AY280" s="17" t="s">
        <v>161</v>
      </c>
      <c r="BE280" s="144">
        <f>IF(N280="základní",J280,0)</f>
        <v>0</v>
      </c>
      <c r="BF280" s="144">
        <f>IF(N280="snížená",J280,0)</f>
        <v>0</v>
      </c>
      <c r="BG280" s="144">
        <f>IF(N280="zákl. přenesená",J280,0)</f>
        <v>0</v>
      </c>
      <c r="BH280" s="144">
        <f>IF(N280="sníž. přenesená",J280,0)</f>
        <v>0</v>
      </c>
      <c r="BI280" s="144">
        <f>IF(N280="nulová",J280,0)</f>
        <v>0</v>
      </c>
      <c r="BJ280" s="17" t="s">
        <v>88</v>
      </c>
      <c r="BK280" s="144">
        <f>ROUND(I280*H280,2)</f>
        <v>0</v>
      </c>
      <c r="BL280" s="17" t="s">
        <v>169</v>
      </c>
      <c r="BM280" s="143" t="s">
        <v>1063</v>
      </c>
    </row>
    <row r="281" spans="2:65" s="13" customFormat="1" ht="11.25">
      <c r="B281" s="152"/>
      <c r="D281" s="146" t="s">
        <v>172</v>
      </c>
      <c r="E281" s="153" t="s">
        <v>1</v>
      </c>
      <c r="F281" s="154" t="s">
        <v>1060</v>
      </c>
      <c r="H281" s="155">
        <v>43.4</v>
      </c>
      <c r="I281" s="156"/>
      <c r="L281" s="152"/>
      <c r="M281" s="157"/>
      <c r="T281" s="158"/>
      <c r="AT281" s="153" t="s">
        <v>172</v>
      </c>
      <c r="AU281" s="153" t="s">
        <v>90</v>
      </c>
      <c r="AV281" s="13" t="s">
        <v>90</v>
      </c>
      <c r="AW281" s="13" t="s">
        <v>34</v>
      </c>
      <c r="AX281" s="13" t="s">
        <v>88</v>
      </c>
      <c r="AY281" s="153" t="s">
        <v>161</v>
      </c>
    </row>
    <row r="282" spans="2:65" s="1" customFormat="1" ht="24.2" customHeight="1">
      <c r="B282" s="32"/>
      <c r="C282" s="132" t="s">
        <v>474</v>
      </c>
      <c r="D282" s="132" t="s">
        <v>165</v>
      </c>
      <c r="E282" s="133" t="s">
        <v>336</v>
      </c>
      <c r="F282" s="134" t="s">
        <v>337</v>
      </c>
      <c r="G282" s="135" t="s">
        <v>190</v>
      </c>
      <c r="H282" s="136">
        <v>103.23</v>
      </c>
      <c r="I282" s="137"/>
      <c r="J282" s="138">
        <f>ROUND(I282*H282,2)</f>
        <v>0</v>
      </c>
      <c r="K282" s="134" t="s">
        <v>1</v>
      </c>
      <c r="L282" s="32"/>
      <c r="M282" s="139" t="s">
        <v>1</v>
      </c>
      <c r="N282" s="140" t="s">
        <v>45</v>
      </c>
      <c r="P282" s="141">
        <f>O282*H282</f>
        <v>0</v>
      </c>
      <c r="Q282" s="141">
        <v>0</v>
      </c>
      <c r="R282" s="141">
        <f>Q282*H282</f>
        <v>0</v>
      </c>
      <c r="S282" s="141">
        <v>0</v>
      </c>
      <c r="T282" s="142">
        <f>S282*H282</f>
        <v>0</v>
      </c>
      <c r="AR282" s="143" t="s">
        <v>169</v>
      </c>
      <c r="AT282" s="143" t="s">
        <v>165</v>
      </c>
      <c r="AU282" s="143" t="s">
        <v>90</v>
      </c>
      <c r="AY282" s="17" t="s">
        <v>161</v>
      </c>
      <c r="BE282" s="144">
        <f>IF(N282="základní",J282,0)</f>
        <v>0</v>
      </c>
      <c r="BF282" s="144">
        <f>IF(N282="snížená",J282,0)</f>
        <v>0</v>
      </c>
      <c r="BG282" s="144">
        <f>IF(N282="zákl. přenesená",J282,0)</f>
        <v>0</v>
      </c>
      <c r="BH282" s="144">
        <f>IF(N282="sníž. přenesená",J282,0)</f>
        <v>0</v>
      </c>
      <c r="BI282" s="144">
        <f>IF(N282="nulová",J282,0)</f>
        <v>0</v>
      </c>
      <c r="BJ282" s="17" t="s">
        <v>88</v>
      </c>
      <c r="BK282" s="144">
        <f>ROUND(I282*H282,2)</f>
        <v>0</v>
      </c>
      <c r="BL282" s="17" t="s">
        <v>169</v>
      </c>
      <c r="BM282" s="143" t="s">
        <v>1064</v>
      </c>
    </row>
    <row r="283" spans="2:65" s="13" customFormat="1" ht="11.25">
      <c r="B283" s="152"/>
      <c r="D283" s="146" t="s">
        <v>172</v>
      </c>
      <c r="E283" s="153" t="s">
        <v>1</v>
      </c>
      <c r="F283" s="154" t="s">
        <v>1065</v>
      </c>
      <c r="H283" s="155">
        <v>83.08</v>
      </c>
      <c r="I283" s="156"/>
      <c r="L283" s="152"/>
      <c r="M283" s="157"/>
      <c r="T283" s="158"/>
      <c r="AT283" s="153" t="s">
        <v>172</v>
      </c>
      <c r="AU283" s="153" t="s">
        <v>90</v>
      </c>
      <c r="AV283" s="13" t="s">
        <v>90</v>
      </c>
      <c r="AW283" s="13" t="s">
        <v>34</v>
      </c>
      <c r="AX283" s="13" t="s">
        <v>80</v>
      </c>
      <c r="AY283" s="153" t="s">
        <v>161</v>
      </c>
    </row>
    <row r="284" spans="2:65" s="13" customFormat="1" ht="11.25">
      <c r="B284" s="152"/>
      <c r="D284" s="146" t="s">
        <v>172</v>
      </c>
      <c r="E284" s="153" t="s">
        <v>1</v>
      </c>
      <c r="F284" s="154" t="s">
        <v>1066</v>
      </c>
      <c r="H284" s="155">
        <v>20.149999999999999</v>
      </c>
      <c r="I284" s="156"/>
      <c r="L284" s="152"/>
      <c r="M284" s="157"/>
      <c r="T284" s="158"/>
      <c r="AT284" s="153" t="s">
        <v>172</v>
      </c>
      <c r="AU284" s="153" t="s">
        <v>90</v>
      </c>
      <c r="AV284" s="13" t="s">
        <v>90</v>
      </c>
      <c r="AW284" s="13" t="s">
        <v>34</v>
      </c>
      <c r="AX284" s="13" t="s">
        <v>80</v>
      </c>
      <c r="AY284" s="153" t="s">
        <v>161</v>
      </c>
    </row>
    <row r="285" spans="2:65" s="14" customFormat="1" ht="11.25">
      <c r="B285" s="159"/>
      <c r="D285" s="146" t="s">
        <v>172</v>
      </c>
      <c r="E285" s="160" t="s">
        <v>1</v>
      </c>
      <c r="F285" s="161" t="s">
        <v>177</v>
      </c>
      <c r="H285" s="162">
        <v>103.22999999999999</v>
      </c>
      <c r="I285" s="163"/>
      <c r="L285" s="159"/>
      <c r="M285" s="164"/>
      <c r="T285" s="165"/>
      <c r="AT285" s="160" t="s">
        <v>172</v>
      </c>
      <c r="AU285" s="160" t="s">
        <v>90</v>
      </c>
      <c r="AV285" s="14" t="s">
        <v>169</v>
      </c>
      <c r="AW285" s="14" t="s">
        <v>34</v>
      </c>
      <c r="AX285" s="14" t="s">
        <v>88</v>
      </c>
      <c r="AY285" s="160" t="s">
        <v>161</v>
      </c>
    </row>
    <row r="286" spans="2:65" s="1" customFormat="1" ht="24.2" customHeight="1">
      <c r="B286" s="32"/>
      <c r="C286" s="132" t="s">
        <v>479</v>
      </c>
      <c r="D286" s="132" t="s">
        <v>165</v>
      </c>
      <c r="E286" s="133" t="s">
        <v>331</v>
      </c>
      <c r="F286" s="134" t="s">
        <v>332</v>
      </c>
      <c r="G286" s="135" t="s">
        <v>190</v>
      </c>
      <c r="H286" s="136">
        <v>60.45</v>
      </c>
      <c r="I286" s="137"/>
      <c r="J286" s="138">
        <f>ROUND(I286*H286,2)</f>
        <v>0</v>
      </c>
      <c r="K286" s="134" t="s">
        <v>180</v>
      </c>
      <c r="L286" s="32"/>
      <c r="M286" s="139" t="s">
        <v>1</v>
      </c>
      <c r="N286" s="140" t="s">
        <v>45</v>
      </c>
      <c r="P286" s="141">
        <f>O286*H286</f>
        <v>0</v>
      </c>
      <c r="Q286" s="141">
        <v>0</v>
      </c>
      <c r="R286" s="141">
        <f>Q286*H286</f>
        <v>0</v>
      </c>
      <c r="S286" s="141">
        <v>0</v>
      </c>
      <c r="T286" s="142">
        <f>S286*H286</f>
        <v>0</v>
      </c>
      <c r="AR286" s="143" t="s">
        <v>169</v>
      </c>
      <c r="AT286" s="143" t="s">
        <v>165</v>
      </c>
      <c r="AU286" s="143" t="s">
        <v>90</v>
      </c>
      <c r="AY286" s="17" t="s">
        <v>161</v>
      </c>
      <c r="BE286" s="144">
        <f>IF(N286="základní",J286,0)</f>
        <v>0</v>
      </c>
      <c r="BF286" s="144">
        <f>IF(N286="snížená",J286,0)</f>
        <v>0</v>
      </c>
      <c r="BG286" s="144">
        <f>IF(N286="zákl. přenesená",J286,0)</f>
        <v>0</v>
      </c>
      <c r="BH286" s="144">
        <f>IF(N286="sníž. přenesená",J286,0)</f>
        <v>0</v>
      </c>
      <c r="BI286" s="144">
        <f>IF(N286="nulová",J286,0)</f>
        <v>0</v>
      </c>
      <c r="BJ286" s="17" t="s">
        <v>88</v>
      </c>
      <c r="BK286" s="144">
        <f>ROUND(I286*H286,2)</f>
        <v>0</v>
      </c>
      <c r="BL286" s="17" t="s">
        <v>169</v>
      </c>
      <c r="BM286" s="143" t="s">
        <v>1067</v>
      </c>
    </row>
    <row r="287" spans="2:65" s="13" customFormat="1" ht="11.25">
      <c r="B287" s="152"/>
      <c r="D287" s="146" t="s">
        <v>172</v>
      </c>
      <c r="E287" s="153" t="s">
        <v>1</v>
      </c>
      <c r="F287" s="154" t="s">
        <v>1068</v>
      </c>
      <c r="H287" s="155">
        <v>60.45</v>
      </c>
      <c r="I287" s="156"/>
      <c r="L287" s="152"/>
      <c r="M287" s="157"/>
      <c r="T287" s="158"/>
      <c r="AT287" s="153" t="s">
        <v>172</v>
      </c>
      <c r="AU287" s="153" t="s">
        <v>90</v>
      </c>
      <c r="AV287" s="13" t="s">
        <v>90</v>
      </c>
      <c r="AW287" s="13" t="s">
        <v>34</v>
      </c>
      <c r="AX287" s="13" t="s">
        <v>88</v>
      </c>
      <c r="AY287" s="153" t="s">
        <v>161</v>
      </c>
    </row>
    <row r="288" spans="2:65" s="1" customFormat="1" ht="24.2" customHeight="1">
      <c r="B288" s="32"/>
      <c r="C288" s="132" t="s">
        <v>485</v>
      </c>
      <c r="D288" s="132" t="s">
        <v>165</v>
      </c>
      <c r="E288" s="133" t="s">
        <v>345</v>
      </c>
      <c r="F288" s="134" t="s">
        <v>346</v>
      </c>
      <c r="G288" s="135" t="s">
        <v>190</v>
      </c>
      <c r="H288" s="136">
        <v>40.92</v>
      </c>
      <c r="I288" s="137"/>
      <c r="J288" s="138">
        <f>ROUND(I288*H288,2)</f>
        <v>0</v>
      </c>
      <c r="K288" s="134" t="s">
        <v>180</v>
      </c>
      <c r="L288" s="32"/>
      <c r="M288" s="139" t="s">
        <v>1</v>
      </c>
      <c r="N288" s="140" t="s">
        <v>45</v>
      </c>
      <c r="P288" s="141">
        <f>O288*H288</f>
        <v>0</v>
      </c>
      <c r="Q288" s="141">
        <v>0</v>
      </c>
      <c r="R288" s="141">
        <f>Q288*H288</f>
        <v>0</v>
      </c>
      <c r="S288" s="141">
        <v>0</v>
      </c>
      <c r="T288" s="142">
        <f>S288*H288</f>
        <v>0</v>
      </c>
      <c r="AR288" s="143" t="s">
        <v>169</v>
      </c>
      <c r="AT288" s="143" t="s">
        <v>165</v>
      </c>
      <c r="AU288" s="143" t="s">
        <v>90</v>
      </c>
      <c r="AY288" s="17" t="s">
        <v>161</v>
      </c>
      <c r="BE288" s="144">
        <f>IF(N288="základní",J288,0)</f>
        <v>0</v>
      </c>
      <c r="BF288" s="144">
        <f>IF(N288="snížená",J288,0)</f>
        <v>0</v>
      </c>
      <c r="BG288" s="144">
        <f>IF(N288="zákl. přenesená",J288,0)</f>
        <v>0</v>
      </c>
      <c r="BH288" s="144">
        <f>IF(N288="sníž. přenesená",J288,0)</f>
        <v>0</v>
      </c>
      <c r="BI288" s="144">
        <f>IF(N288="nulová",J288,0)</f>
        <v>0</v>
      </c>
      <c r="BJ288" s="17" t="s">
        <v>88</v>
      </c>
      <c r="BK288" s="144">
        <f>ROUND(I288*H288,2)</f>
        <v>0</v>
      </c>
      <c r="BL288" s="17" t="s">
        <v>169</v>
      </c>
      <c r="BM288" s="143" t="s">
        <v>1069</v>
      </c>
    </row>
    <row r="289" spans="2:65" s="13" customFormat="1" ht="11.25">
      <c r="B289" s="152"/>
      <c r="D289" s="146" t="s">
        <v>172</v>
      </c>
      <c r="E289" s="153" t="s">
        <v>1</v>
      </c>
      <c r="F289" s="154" t="s">
        <v>1070</v>
      </c>
      <c r="H289" s="155">
        <v>40.92</v>
      </c>
      <c r="I289" s="156"/>
      <c r="L289" s="152"/>
      <c r="M289" s="157"/>
      <c r="T289" s="158"/>
      <c r="AT289" s="153" t="s">
        <v>172</v>
      </c>
      <c r="AU289" s="153" t="s">
        <v>90</v>
      </c>
      <c r="AV289" s="13" t="s">
        <v>90</v>
      </c>
      <c r="AW289" s="13" t="s">
        <v>34</v>
      </c>
      <c r="AX289" s="13" t="s">
        <v>88</v>
      </c>
      <c r="AY289" s="153" t="s">
        <v>161</v>
      </c>
    </row>
    <row r="290" spans="2:65" s="1" customFormat="1" ht="24.2" customHeight="1">
      <c r="B290" s="32"/>
      <c r="C290" s="132" t="s">
        <v>491</v>
      </c>
      <c r="D290" s="132" t="s">
        <v>165</v>
      </c>
      <c r="E290" s="133" t="s">
        <v>1071</v>
      </c>
      <c r="F290" s="134" t="s">
        <v>1072</v>
      </c>
      <c r="G290" s="135" t="s">
        <v>190</v>
      </c>
      <c r="H290" s="136">
        <v>17.55</v>
      </c>
      <c r="I290" s="137"/>
      <c r="J290" s="138">
        <f>ROUND(I290*H290,2)</f>
        <v>0</v>
      </c>
      <c r="K290" s="134" t="s">
        <v>1</v>
      </c>
      <c r="L290" s="32"/>
      <c r="M290" s="139" t="s">
        <v>1</v>
      </c>
      <c r="N290" s="140" t="s">
        <v>45</v>
      </c>
      <c r="P290" s="141">
        <f>O290*H290</f>
        <v>0</v>
      </c>
      <c r="Q290" s="141">
        <v>0</v>
      </c>
      <c r="R290" s="141">
        <f>Q290*H290</f>
        <v>0</v>
      </c>
      <c r="S290" s="141">
        <v>0</v>
      </c>
      <c r="T290" s="142">
        <f>S290*H290</f>
        <v>0</v>
      </c>
      <c r="AR290" s="143" t="s">
        <v>169</v>
      </c>
      <c r="AT290" s="143" t="s">
        <v>165</v>
      </c>
      <c r="AU290" s="143" t="s">
        <v>90</v>
      </c>
      <c r="AY290" s="17" t="s">
        <v>161</v>
      </c>
      <c r="BE290" s="144">
        <f>IF(N290="základní",J290,0)</f>
        <v>0</v>
      </c>
      <c r="BF290" s="144">
        <f>IF(N290="snížená",J290,0)</f>
        <v>0</v>
      </c>
      <c r="BG290" s="144">
        <f>IF(N290="zákl. přenesená",J290,0)</f>
        <v>0</v>
      </c>
      <c r="BH290" s="144">
        <f>IF(N290="sníž. přenesená",J290,0)</f>
        <v>0</v>
      </c>
      <c r="BI290" s="144">
        <f>IF(N290="nulová",J290,0)</f>
        <v>0</v>
      </c>
      <c r="BJ290" s="17" t="s">
        <v>88</v>
      </c>
      <c r="BK290" s="144">
        <f>ROUND(I290*H290,2)</f>
        <v>0</v>
      </c>
      <c r="BL290" s="17" t="s">
        <v>169</v>
      </c>
      <c r="BM290" s="143" t="s">
        <v>1073</v>
      </c>
    </row>
    <row r="291" spans="2:65" s="13" customFormat="1" ht="11.25">
      <c r="B291" s="152"/>
      <c r="D291" s="146" t="s">
        <v>172</v>
      </c>
      <c r="E291" s="153" t="s">
        <v>1</v>
      </c>
      <c r="F291" s="154" t="s">
        <v>1074</v>
      </c>
      <c r="H291" s="155">
        <v>17.55</v>
      </c>
      <c r="I291" s="156"/>
      <c r="L291" s="152"/>
      <c r="M291" s="157"/>
      <c r="T291" s="158"/>
      <c r="AT291" s="153" t="s">
        <v>172</v>
      </c>
      <c r="AU291" s="153" t="s">
        <v>90</v>
      </c>
      <c r="AV291" s="13" t="s">
        <v>90</v>
      </c>
      <c r="AW291" s="13" t="s">
        <v>34</v>
      </c>
      <c r="AX291" s="13" t="s">
        <v>88</v>
      </c>
      <c r="AY291" s="153" t="s">
        <v>161</v>
      </c>
    </row>
    <row r="292" spans="2:65" s="11" customFormat="1" ht="22.9" customHeight="1">
      <c r="B292" s="120"/>
      <c r="D292" s="121" t="s">
        <v>79</v>
      </c>
      <c r="E292" s="130" t="s">
        <v>215</v>
      </c>
      <c r="F292" s="130" t="s">
        <v>1075</v>
      </c>
      <c r="I292" s="123"/>
      <c r="J292" s="131">
        <f>BK292</f>
        <v>0</v>
      </c>
      <c r="L292" s="120"/>
      <c r="M292" s="125"/>
      <c r="P292" s="126">
        <f>SUM(P293:P295)</f>
        <v>0</v>
      </c>
      <c r="R292" s="126">
        <f>SUM(R293:R295)</f>
        <v>3.5359999999999996E-3</v>
      </c>
      <c r="T292" s="127">
        <f>SUM(T293:T295)</f>
        <v>0</v>
      </c>
      <c r="AR292" s="121" t="s">
        <v>88</v>
      </c>
      <c r="AT292" s="128" t="s">
        <v>79</v>
      </c>
      <c r="AU292" s="128" t="s">
        <v>88</v>
      </c>
      <c r="AY292" s="121" t="s">
        <v>161</v>
      </c>
      <c r="BK292" s="129">
        <f>SUM(BK293:BK295)</f>
        <v>0</v>
      </c>
    </row>
    <row r="293" spans="2:65" s="1" customFormat="1" ht="24.2" customHeight="1">
      <c r="B293" s="32"/>
      <c r="C293" s="132" t="s">
        <v>500</v>
      </c>
      <c r="D293" s="132" t="s">
        <v>165</v>
      </c>
      <c r="E293" s="133" t="s">
        <v>1076</v>
      </c>
      <c r="F293" s="134" t="s">
        <v>1077</v>
      </c>
      <c r="G293" s="135" t="s">
        <v>190</v>
      </c>
      <c r="H293" s="136">
        <v>6.8</v>
      </c>
      <c r="I293" s="137"/>
      <c r="J293" s="138">
        <f>ROUND(I293*H293,2)</f>
        <v>0</v>
      </c>
      <c r="K293" s="134" t="s">
        <v>180</v>
      </c>
      <c r="L293" s="32"/>
      <c r="M293" s="139" t="s">
        <v>1</v>
      </c>
      <c r="N293" s="140" t="s">
        <v>45</v>
      </c>
      <c r="P293" s="141">
        <f>O293*H293</f>
        <v>0</v>
      </c>
      <c r="Q293" s="141">
        <v>5.1999999999999995E-4</v>
      </c>
      <c r="R293" s="141">
        <f>Q293*H293</f>
        <v>3.5359999999999996E-3</v>
      </c>
      <c r="S293" s="141">
        <v>0</v>
      </c>
      <c r="T293" s="142">
        <f>S293*H293</f>
        <v>0</v>
      </c>
      <c r="AR293" s="143" t="s">
        <v>169</v>
      </c>
      <c r="AT293" s="143" t="s">
        <v>165</v>
      </c>
      <c r="AU293" s="143" t="s">
        <v>90</v>
      </c>
      <c r="AY293" s="17" t="s">
        <v>161</v>
      </c>
      <c r="BE293" s="144">
        <f>IF(N293="základní",J293,0)</f>
        <v>0</v>
      </c>
      <c r="BF293" s="144">
        <f>IF(N293="snížená",J293,0)</f>
        <v>0</v>
      </c>
      <c r="BG293" s="144">
        <f>IF(N293="zákl. přenesená",J293,0)</f>
        <v>0</v>
      </c>
      <c r="BH293" s="144">
        <f>IF(N293="sníž. přenesená",J293,0)</f>
        <v>0</v>
      </c>
      <c r="BI293" s="144">
        <f>IF(N293="nulová",J293,0)</f>
        <v>0</v>
      </c>
      <c r="BJ293" s="17" t="s">
        <v>88</v>
      </c>
      <c r="BK293" s="144">
        <f>ROUND(I293*H293,2)</f>
        <v>0</v>
      </c>
      <c r="BL293" s="17" t="s">
        <v>169</v>
      </c>
      <c r="BM293" s="143" t="s">
        <v>1078</v>
      </c>
    </row>
    <row r="294" spans="2:65" s="12" customFormat="1" ht="11.25">
      <c r="B294" s="145"/>
      <c r="D294" s="146" t="s">
        <v>172</v>
      </c>
      <c r="E294" s="147" t="s">
        <v>1</v>
      </c>
      <c r="F294" s="148" t="s">
        <v>1079</v>
      </c>
      <c r="H294" s="147" t="s">
        <v>1</v>
      </c>
      <c r="I294" s="149"/>
      <c r="L294" s="145"/>
      <c r="M294" s="150"/>
      <c r="T294" s="151"/>
      <c r="AT294" s="147" t="s">
        <v>172</v>
      </c>
      <c r="AU294" s="147" t="s">
        <v>90</v>
      </c>
      <c r="AV294" s="12" t="s">
        <v>88</v>
      </c>
      <c r="AW294" s="12" t="s">
        <v>34</v>
      </c>
      <c r="AX294" s="12" t="s">
        <v>80</v>
      </c>
      <c r="AY294" s="147" t="s">
        <v>161</v>
      </c>
    </row>
    <row r="295" spans="2:65" s="13" customFormat="1" ht="11.25">
      <c r="B295" s="152"/>
      <c r="D295" s="146" t="s">
        <v>172</v>
      </c>
      <c r="E295" s="153" t="s">
        <v>1</v>
      </c>
      <c r="F295" s="154" t="s">
        <v>1080</v>
      </c>
      <c r="H295" s="155">
        <v>6.8</v>
      </c>
      <c r="I295" s="156"/>
      <c r="L295" s="152"/>
      <c r="M295" s="157"/>
      <c r="T295" s="158"/>
      <c r="AT295" s="153" t="s">
        <v>172</v>
      </c>
      <c r="AU295" s="153" t="s">
        <v>90</v>
      </c>
      <c r="AV295" s="13" t="s">
        <v>90</v>
      </c>
      <c r="AW295" s="13" t="s">
        <v>34</v>
      </c>
      <c r="AX295" s="13" t="s">
        <v>88</v>
      </c>
      <c r="AY295" s="153" t="s">
        <v>161</v>
      </c>
    </row>
    <row r="296" spans="2:65" s="11" customFormat="1" ht="22.9" customHeight="1">
      <c r="B296" s="120"/>
      <c r="D296" s="121" t="s">
        <v>79</v>
      </c>
      <c r="E296" s="130" t="s">
        <v>233</v>
      </c>
      <c r="F296" s="130" t="s">
        <v>1081</v>
      </c>
      <c r="I296" s="123"/>
      <c r="J296" s="131">
        <f>BK296</f>
        <v>0</v>
      </c>
      <c r="L296" s="120"/>
      <c r="M296" s="125"/>
      <c r="P296" s="126">
        <f>SUM(P297:P324)</f>
        <v>0</v>
      </c>
      <c r="R296" s="126">
        <f>SUM(R297:R324)</f>
        <v>9.7430073000000004</v>
      </c>
      <c r="T296" s="127">
        <f>SUM(T297:T324)</f>
        <v>150.55500000000001</v>
      </c>
      <c r="AR296" s="121" t="s">
        <v>88</v>
      </c>
      <c r="AT296" s="128" t="s">
        <v>79</v>
      </c>
      <c r="AU296" s="128" t="s">
        <v>88</v>
      </c>
      <c r="AY296" s="121" t="s">
        <v>161</v>
      </c>
      <c r="BK296" s="129">
        <f>SUM(BK297:BK324)</f>
        <v>0</v>
      </c>
    </row>
    <row r="297" spans="2:65" s="1" customFormat="1" ht="24.2" customHeight="1">
      <c r="B297" s="32"/>
      <c r="C297" s="132" t="s">
        <v>506</v>
      </c>
      <c r="D297" s="132" t="s">
        <v>165</v>
      </c>
      <c r="E297" s="133" t="s">
        <v>1082</v>
      </c>
      <c r="F297" s="134" t="s">
        <v>1083</v>
      </c>
      <c r="G297" s="135" t="s">
        <v>266</v>
      </c>
      <c r="H297" s="136">
        <v>18</v>
      </c>
      <c r="I297" s="137"/>
      <c r="J297" s="138">
        <f>ROUND(I297*H297,2)</f>
        <v>0</v>
      </c>
      <c r="K297" s="134" t="s">
        <v>180</v>
      </c>
      <c r="L297" s="32"/>
      <c r="M297" s="139" t="s">
        <v>1</v>
      </c>
      <c r="N297" s="140" t="s">
        <v>45</v>
      </c>
      <c r="P297" s="141">
        <f>O297*H297</f>
        <v>0</v>
      </c>
      <c r="Q297" s="141">
        <v>0.10095</v>
      </c>
      <c r="R297" s="141">
        <f>Q297*H297</f>
        <v>1.8170999999999999</v>
      </c>
      <c r="S297" s="141">
        <v>0</v>
      </c>
      <c r="T297" s="142">
        <f>S297*H297</f>
        <v>0</v>
      </c>
      <c r="AR297" s="143" t="s">
        <v>169</v>
      </c>
      <c r="AT297" s="143" t="s">
        <v>165</v>
      </c>
      <c r="AU297" s="143" t="s">
        <v>90</v>
      </c>
      <c r="AY297" s="17" t="s">
        <v>161</v>
      </c>
      <c r="BE297" s="144">
        <f>IF(N297="základní",J297,0)</f>
        <v>0</v>
      </c>
      <c r="BF297" s="144">
        <f>IF(N297="snížená",J297,0)</f>
        <v>0</v>
      </c>
      <c r="BG297" s="144">
        <f>IF(N297="zákl. přenesená",J297,0)</f>
        <v>0</v>
      </c>
      <c r="BH297" s="144">
        <f>IF(N297="sníž. přenesená",J297,0)</f>
        <v>0</v>
      </c>
      <c r="BI297" s="144">
        <f>IF(N297="nulová",J297,0)</f>
        <v>0</v>
      </c>
      <c r="BJ297" s="17" t="s">
        <v>88</v>
      </c>
      <c r="BK297" s="144">
        <f>ROUND(I297*H297,2)</f>
        <v>0</v>
      </c>
      <c r="BL297" s="17" t="s">
        <v>169</v>
      </c>
      <c r="BM297" s="143" t="s">
        <v>1084</v>
      </c>
    </row>
    <row r="298" spans="2:65" s="12" customFormat="1" ht="11.25">
      <c r="B298" s="145"/>
      <c r="D298" s="146" t="s">
        <v>172</v>
      </c>
      <c r="E298" s="147" t="s">
        <v>1</v>
      </c>
      <c r="F298" s="148" t="s">
        <v>1085</v>
      </c>
      <c r="H298" s="147" t="s">
        <v>1</v>
      </c>
      <c r="I298" s="149"/>
      <c r="L298" s="145"/>
      <c r="M298" s="150"/>
      <c r="T298" s="151"/>
      <c r="AT298" s="147" t="s">
        <v>172</v>
      </c>
      <c r="AU298" s="147" t="s">
        <v>90</v>
      </c>
      <c r="AV298" s="12" t="s">
        <v>88</v>
      </c>
      <c r="AW298" s="12" t="s">
        <v>34</v>
      </c>
      <c r="AX298" s="12" t="s">
        <v>80</v>
      </c>
      <c r="AY298" s="147" t="s">
        <v>161</v>
      </c>
    </row>
    <row r="299" spans="2:65" s="13" customFormat="1" ht="11.25">
      <c r="B299" s="152"/>
      <c r="D299" s="146" t="s">
        <v>172</v>
      </c>
      <c r="E299" s="153" t="s">
        <v>1</v>
      </c>
      <c r="F299" s="154" t="s">
        <v>1086</v>
      </c>
      <c r="H299" s="155">
        <v>18</v>
      </c>
      <c r="I299" s="156"/>
      <c r="L299" s="152"/>
      <c r="M299" s="157"/>
      <c r="T299" s="158"/>
      <c r="AT299" s="153" t="s">
        <v>172</v>
      </c>
      <c r="AU299" s="153" t="s">
        <v>90</v>
      </c>
      <c r="AV299" s="13" t="s">
        <v>90</v>
      </c>
      <c r="AW299" s="13" t="s">
        <v>34</v>
      </c>
      <c r="AX299" s="13" t="s">
        <v>88</v>
      </c>
      <c r="AY299" s="153" t="s">
        <v>161</v>
      </c>
    </row>
    <row r="300" spans="2:65" s="1" customFormat="1" ht="16.5" customHeight="1">
      <c r="B300" s="32"/>
      <c r="C300" s="173" t="s">
        <v>510</v>
      </c>
      <c r="D300" s="173" t="s">
        <v>255</v>
      </c>
      <c r="E300" s="174" t="s">
        <v>1087</v>
      </c>
      <c r="F300" s="175" t="s">
        <v>1088</v>
      </c>
      <c r="G300" s="176" t="s">
        <v>266</v>
      </c>
      <c r="H300" s="177">
        <v>18</v>
      </c>
      <c r="I300" s="178"/>
      <c r="J300" s="179">
        <f>ROUND(I300*H300,2)</f>
        <v>0</v>
      </c>
      <c r="K300" s="175" t="s">
        <v>180</v>
      </c>
      <c r="L300" s="180"/>
      <c r="M300" s="181" t="s">
        <v>1</v>
      </c>
      <c r="N300" s="182" t="s">
        <v>45</v>
      </c>
      <c r="P300" s="141">
        <f>O300*H300</f>
        <v>0</v>
      </c>
      <c r="Q300" s="141">
        <v>2.8000000000000001E-2</v>
      </c>
      <c r="R300" s="141">
        <f>Q300*H300</f>
        <v>0.504</v>
      </c>
      <c r="S300" s="141">
        <v>0</v>
      </c>
      <c r="T300" s="142">
        <f>S300*H300</f>
        <v>0</v>
      </c>
      <c r="AR300" s="143" t="s">
        <v>228</v>
      </c>
      <c r="AT300" s="143" t="s">
        <v>255</v>
      </c>
      <c r="AU300" s="143" t="s">
        <v>90</v>
      </c>
      <c r="AY300" s="17" t="s">
        <v>161</v>
      </c>
      <c r="BE300" s="144">
        <f>IF(N300="základní",J300,0)</f>
        <v>0</v>
      </c>
      <c r="BF300" s="144">
        <f>IF(N300="snížená",J300,0)</f>
        <v>0</v>
      </c>
      <c r="BG300" s="144">
        <f>IF(N300="zákl. přenesená",J300,0)</f>
        <v>0</v>
      </c>
      <c r="BH300" s="144">
        <f>IF(N300="sníž. přenesená",J300,0)</f>
        <v>0</v>
      </c>
      <c r="BI300" s="144">
        <f>IF(N300="nulová",J300,0)</f>
        <v>0</v>
      </c>
      <c r="BJ300" s="17" t="s">
        <v>88</v>
      </c>
      <c r="BK300" s="144">
        <f>ROUND(I300*H300,2)</f>
        <v>0</v>
      </c>
      <c r="BL300" s="17" t="s">
        <v>169</v>
      </c>
      <c r="BM300" s="143" t="s">
        <v>1089</v>
      </c>
    </row>
    <row r="301" spans="2:65" s="12" customFormat="1" ht="11.25">
      <c r="B301" s="145"/>
      <c r="D301" s="146" t="s">
        <v>172</v>
      </c>
      <c r="E301" s="147" t="s">
        <v>1</v>
      </c>
      <c r="F301" s="148" t="s">
        <v>1085</v>
      </c>
      <c r="H301" s="147" t="s">
        <v>1</v>
      </c>
      <c r="I301" s="149"/>
      <c r="L301" s="145"/>
      <c r="M301" s="150"/>
      <c r="T301" s="151"/>
      <c r="AT301" s="147" t="s">
        <v>172</v>
      </c>
      <c r="AU301" s="147" t="s">
        <v>90</v>
      </c>
      <c r="AV301" s="12" t="s">
        <v>88</v>
      </c>
      <c r="AW301" s="12" t="s">
        <v>34</v>
      </c>
      <c r="AX301" s="12" t="s">
        <v>80</v>
      </c>
      <c r="AY301" s="147" t="s">
        <v>161</v>
      </c>
    </row>
    <row r="302" spans="2:65" s="13" customFormat="1" ht="11.25">
      <c r="B302" s="152"/>
      <c r="D302" s="146" t="s">
        <v>172</v>
      </c>
      <c r="E302" s="153" t="s">
        <v>1</v>
      </c>
      <c r="F302" s="154" t="s">
        <v>1086</v>
      </c>
      <c r="H302" s="155">
        <v>18</v>
      </c>
      <c r="I302" s="156"/>
      <c r="L302" s="152"/>
      <c r="M302" s="157"/>
      <c r="T302" s="158"/>
      <c r="AT302" s="153" t="s">
        <v>172</v>
      </c>
      <c r="AU302" s="153" t="s">
        <v>90</v>
      </c>
      <c r="AV302" s="13" t="s">
        <v>90</v>
      </c>
      <c r="AW302" s="13" t="s">
        <v>34</v>
      </c>
      <c r="AX302" s="13" t="s">
        <v>88</v>
      </c>
      <c r="AY302" s="153" t="s">
        <v>161</v>
      </c>
    </row>
    <row r="303" spans="2:65" s="1" customFormat="1" ht="24.2" customHeight="1">
      <c r="B303" s="32"/>
      <c r="C303" s="132" t="s">
        <v>514</v>
      </c>
      <c r="D303" s="132" t="s">
        <v>165</v>
      </c>
      <c r="E303" s="133" t="s">
        <v>1090</v>
      </c>
      <c r="F303" s="134" t="s">
        <v>1091</v>
      </c>
      <c r="G303" s="135" t="s">
        <v>266</v>
      </c>
      <c r="H303" s="136">
        <v>30</v>
      </c>
      <c r="I303" s="137"/>
      <c r="J303" s="138">
        <f>ROUND(I303*H303,2)</f>
        <v>0</v>
      </c>
      <c r="K303" s="134" t="s">
        <v>180</v>
      </c>
      <c r="L303" s="32"/>
      <c r="M303" s="139" t="s">
        <v>1</v>
      </c>
      <c r="N303" s="140" t="s">
        <v>45</v>
      </c>
      <c r="P303" s="141">
        <f>O303*H303</f>
        <v>0</v>
      </c>
      <c r="Q303" s="141">
        <v>8.8000000000000003E-4</v>
      </c>
      <c r="R303" s="141">
        <f>Q303*H303</f>
        <v>2.64E-2</v>
      </c>
      <c r="S303" s="141">
        <v>0</v>
      </c>
      <c r="T303" s="142">
        <f>S303*H303</f>
        <v>0</v>
      </c>
      <c r="AR303" s="143" t="s">
        <v>169</v>
      </c>
      <c r="AT303" s="143" t="s">
        <v>165</v>
      </c>
      <c r="AU303" s="143" t="s">
        <v>90</v>
      </c>
      <c r="AY303" s="17" t="s">
        <v>161</v>
      </c>
      <c r="BE303" s="144">
        <f>IF(N303="základní",J303,0)</f>
        <v>0</v>
      </c>
      <c r="BF303" s="144">
        <f>IF(N303="snížená",J303,0)</f>
        <v>0</v>
      </c>
      <c r="BG303" s="144">
        <f>IF(N303="zákl. přenesená",J303,0)</f>
        <v>0</v>
      </c>
      <c r="BH303" s="144">
        <f>IF(N303="sníž. přenesená",J303,0)</f>
        <v>0</v>
      </c>
      <c r="BI303" s="144">
        <f>IF(N303="nulová",J303,0)</f>
        <v>0</v>
      </c>
      <c r="BJ303" s="17" t="s">
        <v>88</v>
      </c>
      <c r="BK303" s="144">
        <f>ROUND(I303*H303,2)</f>
        <v>0</v>
      </c>
      <c r="BL303" s="17" t="s">
        <v>169</v>
      </c>
      <c r="BM303" s="143" t="s">
        <v>1092</v>
      </c>
    </row>
    <row r="304" spans="2:65" s="12" customFormat="1" ht="11.25">
      <c r="B304" s="145"/>
      <c r="D304" s="146" t="s">
        <v>172</v>
      </c>
      <c r="E304" s="147" t="s">
        <v>1</v>
      </c>
      <c r="F304" s="148" t="s">
        <v>1093</v>
      </c>
      <c r="H304" s="147" t="s">
        <v>1</v>
      </c>
      <c r="I304" s="149"/>
      <c r="L304" s="145"/>
      <c r="M304" s="150"/>
      <c r="T304" s="151"/>
      <c r="AT304" s="147" t="s">
        <v>172</v>
      </c>
      <c r="AU304" s="147" t="s">
        <v>90</v>
      </c>
      <c r="AV304" s="12" t="s">
        <v>88</v>
      </c>
      <c r="AW304" s="12" t="s">
        <v>34</v>
      </c>
      <c r="AX304" s="12" t="s">
        <v>80</v>
      </c>
      <c r="AY304" s="147" t="s">
        <v>161</v>
      </c>
    </row>
    <row r="305" spans="2:65" s="13" customFormat="1" ht="11.25">
      <c r="B305" s="152"/>
      <c r="D305" s="146" t="s">
        <v>172</v>
      </c>
      <c r="E305" s="153" t="s">
        <v>1</v>
      </c>
      <c r="F305" s="154" t="s">
        <v>1094</v>
      </c>
      <c r="H305" s="155">
        <v>30</v>
      </c>
      <c r="I305" s="156"/>
      <c r="L305" s="152"/>
      <c r="M305" s="157"/>
      <c r="T305" s="158"/>
      <c r="AT305" s="153" t="s">
        <v>172</v>
      </c>
      <c r="AU305" s="153" t="s">
        <v>90</v>
      </c>
      <c r="AV305" s="13" t="s">
        <v>90</v>
      </c>
      <c r="AW305" s="13" t="s">
        <v>34</v>
      </c>
      <c r="AX305" s="13" t="s">
        <v>88</v>
      </c>
      <c r="AY305" s="153" t="s">
        <v>161</v>
      </c>
    </row>
    <row r="306" spans="2:65" s="1" customFormat="1" ht="33" customHeight="1">
      <c r="B306" s="32"/>
      <c r="C306" s="132" t="s">
        <v>518</v>
      </c>
      <c r="D306" s="132" t="s">
        <v>165</v>
      </c>
      <c r="E306" s="133" t="s">
        <v>1095</v>
      </c>
      <c r="F306" s="134" t="s">
        <v>1096</v>
      </c>
      <c r="G306" s="135" t="s">
        <v>266</v>
      </c>
      <c r="H306" s="136">
        <v>17</v>
      </c>
      <c r="I306" s="137"/>
      <c r="J306" s="138">
        <f>ROUND(I306*H306,2)</f>
        <v>0</v>
      </c>
      <c r="K306" s="134" t="s">
        <v>180</v>
      </c>
      <c r="L306" s="32"/>
      <c r="M306" s="139" t="s">
        <v>1</v>
      </c>
      <c r="N306" s="140" t="s">
        <v>45</v>
      </c>
      <c r="P306" s="141">
        <f>O306*H306</f>
        <v>0</v>
      </c>
      <c r="Q306" s="141">
        <v>4.4999999999999999E-4</v>
      </c>
      <c r="R306" s="141">
        <f>Q306*H306</f>
        <v>7.6499999999999997E-3</v>
      </c>
      <c r="S306" s="141">
        <v>0</v>
      </c>
      <c r="T306" s="142">
        <f>S306*H306</f>
        <v>0</v>
      </c>
      <c r="AR306" s="143" t="s">
        <v>169</v>
      </c>
      <c r="AT306" s="143" t="s">
        <v>165</v>
      </c>
      <c r="AU306" s="143" t="s">
        <v>90</v>
      </c>
      <c r="AY306" s="17" t="s">
        <v>161</v>
      </c>
      <c r="BE306" s="144">
        <f>IF(N306="základní",J306,0)</f>
        <v>0</v>
      </c>
      <c r="BF306" s="144">
        <f>IF(N306="snížená",J306,0)</f>
        <v>0</v>
      </c>
      <c r="BG306" s="144">
        <f>IF(N306="zákl. přenesená",J306,0)</f>
        <v>0</v>
      </c>
      <c r="BH306" s="144">
        <f>IF(N306="sníž. přenesená",J306,0)</f>
        <v>0</v>
      </c>
      <c r="BI306" s="144">
        <f>IF(N306="nulová",J306,0)</f>
        <v>0</v>
      </c>
      <c r="BJ306" s="17" t="s">
        <v>88</v>
      </c>
      <c r="BK306" s="144">
        <f>ROUND(I306*H306,2)</f>
        <v>0</v>
      </c>
      <c r="BL306" s="17" t="s">
        <v>169</v>
      </c>
      <c r="BM306" s="143" t="s">
        <v>1097</v>
      </c>
    </row>
    <row r="307" spans="2:65" s="13" customFormat="1" ht="11.25">
      <c r="B307" s="152"/>
      <c r="D307" s="146" t="s">
        <v>172</v>
      </c>
      <c r="E307" s="153" t="s">
        <v>1</v>
      </c>
      <c r="F307" s="154" t="s">
        <v>1098</v>
      </c>
      <c r="H307" s="155">
        <v>17</v>
      </c>
      <c r="I307" s="156"/>
      <c r="L307" s="152"/>
      <c r="M307" s="157"/>
      <c r="T307" s="158"/>
      <c r="AT307" s="153" t="s">
        <v>172</v>
      </c>
      <c r="AU307" s="153" t="s">
        <v>90</v>
      </c>
      <c r="AV307" s="13" t="s">
        <v>90</v>
      </c>
      <c r="AW307" s="13" t="s">
        <v>34</v>
      </c>
      <c r="AX307" s="13" t="s">
        <v>88</v>
      </c>
      <c r="AY307" s="153" t="s">
        <v>161</v>
      </c>
    </row>
    <row r="308" spans="2:65" s="1" customFormat="1" ht="24.2" customHeight="1">
      <c r="B308" s="32"/>
      <c r="C308" s="132" t="s">
        <v>522</v>
      </c>
      <c r="D308" s="132" t="s">
        <v>165</v>
      </c>
      <c r="E308" s="133" t="s">
        <v>1099</v>
      </c>
      <c r="F308" s="134" t="s">
        <v>1100</v>
      </c>
      <c r="G308" s="135" t="s">
        <v>190</v>
      </c>
      <c r="H308" s="136">
        <v>53.465000000000003</v>
      </c>
      <c r="I308" s="137"/>
      <c r="J308" s="138">
        <f>ROUND(I308*H308,2)</f>
        <v>0</v>
      </c>
      <c r="K308" s="134" t="s">
        <v>180</v>
      </c>
      <c r="L308" s="32"/>
      <c r="M308" s="139" t="s">
        <v>1</v>
      </c>
      <c r="N308" s="140" t="s">
        <v>45</v>
      </c>
      <c r="P308" s="141">
        <f>O308*H308</f>
        <v>0</v>
      </c>
      <c r="Q308" s="141">
        <v>1.0200000000000001E-3</v>
      </c>
      <c r="R308" s="141">
        <f>Q308*H308</f>
        <v>5.4534300000000008E-2</v>
      </c>
      <c r="S308" s="141">
        <v>0</v>
      </c>
      <c r="T308" s="142">
        <f>S308*H308</f>
        <v>0</v>
      </c>
      <c r="AR308" s="143" t="s">
        <v>169</v>
      </c>
      <c r="AT308" s="143" t="s">
        <v>165</v>
      </c>
      <c r="AU308" s="143" t="s">
        <v>90</v>
      </c>
      <c r="AY308" s="17" t="s">
        <v>161</v>
      </c>
      <c r="BE308" s="144">
        <f>IF(N308="základní",J308,0)</f>
        <v>0</v>
      </c>
      <c r="BF308" s="144">
        <f>IF(N308="snížená",J308,0)</f>
        <v>0</v>
      </c>
      <c r="BG308" s="144">
        <f>IF(N308="zákl. přenesená",J308,0)</f>
        <v>0</v>
      </c>
      <c r="BH308" s="144">
        <f>IF(N308="sníž. přenesená",J308,0)</f>
        <v>0</v>
      </c>
      <c r="BI308" s="144">
        <f>IF(N308="nulová",J308,0)</f>
        <v>0</v>
      </c>
      <c r="BJ308" s="17" t="s">
        <v>88</v>
      </c>
      <c r="BK308" s="144">
        <f>ROUND(I308*H308,2)</f>
        <v>0</v>
      </c>
      <c r="BL308" s="17" t="s">
        <v>169</v>
      </c>
      <c r="BM308" s="143" t="s">
        <v>1101</v>
      </c>
    </row>
    <row r="309" spans="2:65" s="12" customFormat="1" ht="11.25">
      <c r="B309" s="145"/>
      <c r="D309" s="146" t="s">
        <v>172</v>
      </c>
      <c r="E309" s="147" t="s">
        <v>1</v>
      </c>
      <c r="F309" s="148" t="s">
        <v>1102</v>
      </c>
      <c r="H309" s="147" t="s">
        <v>1</v>
      </c>
      <c r="I309" s="149"/>
      <c r="L309" s="145"/>
      <c r="M309" s="150"/>
      <c r="T309" s="151"/>
      <c r="AT309" s="147" t="s">
        <v>172</v>
      </c>
      <c r="AU309" s="147" t="s">
        <v>90</v>
      </c>
      <c r="AV309" s="12" t="s">
        <v>88</v>
      </c>
      <c r="AW309" s="12" t="s">
        <v>34</v>
      </c>
      <c r="AX309" s="12" t="s">
        <v>80</v>
      </c>
      <c r="AY309" s="147" t="s">
        <v>161</v>
      </c>
    </row>
    <row r="310" spans="2:65" s="13" customFormat="1" ht="11.25">
      <c r="B310" s="152"/>
      <c r="D310" s="146" t="s">
        <v>172</v>
      </c>
      <c r="E310" s="153" t="s">
        <v>1</v>
      </c>
      <c r="F310" s="154" t="s">
        <v>1103</v>
      </c>
      <c r="H310" s="155">
        <v>53.465000000000003</v>
      </c>
      <c r="I310" s="156"/>
      <c r="L310" s="152"/>
      <c r="M310" s="157"/>
      <c r="T310" s="158"/>
      <c r="AT310" s="153" t="s">
        <v>172</v>
      </c>
      <c r="AU310" s="153" t="s">
        <v>90</v>
      </c>
      <c r="AV310" s="13" t="s">
        <v>90</v>
      </c>
      <c r="AW310" s="13" t="s">
        <v>34</v>
      </c>
      <c r="AX310" s="13" t="s">
        <v>88</v>
      </c>
      <c r="AY310" s="153" t="s">
        <v>161</v>
      </c>
    </row>
    <row r="311" spans="2:65" s="1" customFormat="1" ht="16.5" customHeight="1">
      <c r="B311" s="32"/>
      <c r="C311" s="132" t="s">
        <v>526</v>
      </c>
      <c r="D311" s="132" t="s">
        <v>165</v>
      </c>
      <c r="E311" s="133" t="s">
        <v>538</v>
      </c>
      <c r="F311" s="134" t="s">
        <v>539</v>
      </c>
      <c r="G311" s="135" t="s">
        <v>266</v>
      </c>
      <c r="H311" s="136">
        <v>30</v>
      </c>
      <c r="I311" s="137"/>
      <c r="J311" s="138">
        <f>ROUND(I311*H311,2)</f>
        <v>0</v>
      </c>
      <c r="K311" s="134" t="s">
        <v>180</v>
      </c>
      <c r="L311" s="32"/>
      <c r="M311" s="139" t="s">
        <v>1</v>
      </c>
      <c r="N311" s="140" t="s">
        <v>45</v>
      </c>
      <c r="P311" s="141">
        <f>O311*H311</f>
        <v>0</v>
      </c>
      <c r="Q311" s="141">
        <v>0</v>
      </c>
      <c r="R311" s="141">
        <f>Q311*H311</f>
        <v>0</v>
      </c>
      <c r="S311" s="141">
        <v>0</v>
      </c>
      <c r="T311" s="142">
        <f>S311*H311</f>
        <v>0</v>
      </c>
      <c r="AR311" s="143" t="s">
        <v>169</v>
      </c>
      <c r="AT311" s="143" t="s">
        <v>165</v>
      </c>
      <c r="AU311" s="143" t="s">
        <v>90</v>
      </c>
      <c r="AY311" s="17" t="s">
        <v>161</v>
      </c>
      <c r="BE311" s="144">
        <f>IF(N311="základní",J311,0)</f>
        <v>0</v>
      </c>
      <c r="BF311" s="144">
        <f>IF(N311="snížená",J311,0)</f>
        <v>0</v>
      </c>
      <c r="BG311" s="144">
        <f>IF(N311="zákl. přenesená",J311,0)</f>
        <v>0</v>
      </c>
      <c r="BH311" s="144">
        <f>IF(N311="sníž. přenesená",J311,0)</f>
        <v>0</v>
      </c>
      <c r="BI311" s="144">
        <f>IF(N311="nulová",J311,0)</f>
        <v>0</v>
      </c>
      <c r="BJ311" s="17" t="s">
        <v>88</v>
      </c>
      <c r="BK311" s="144">
        <f>ROUND(I311*H311,2)</f>
        <v>0</v>
      </c>
      <c r="BL311" s="17" t="s">
        <v>169</v>
      </c>
      <c r="BM311" s="143" t="s">
        <v>1104</v>
      </c>
    </row>
    <row r="312" spans="2:65" s="12" customFormat="1" ht="11.25">
      <c r="B312" s="145"/>
      <c r="D312" s="146" t="s">
        <v>172</v>
      </c>
      <c r="E312" s="147" t="s">
        <v>1</v>
      </c>
      <c r="F312" s="148" t="s">
        <v>1105</v>
      </c>
      <c r="H312" s="147" t="s">
        <v>1</v>
      </c>
      <c r="I312" s="149"/>
      <c r="L312" s="145"/>
      <c r="M312" s="150"/>
      <c r="T312" s="151"/>
      <c r="AT312" s="147" t="s">
        <v>172</v>
      </c>
      <c r="AU312" s="147" t="s">
        <v>90</v>
      </c>
      <c r="AV312" s="12" t="s">
        <v>88</v>
      </c>
      <c r="AW312" s="12" t="s">
        <v>34</v>
      </c>
      <c r="AX312" s="12" t="s">
        <v>80</v>
      </c>
      <c r="AY312" s="147" t="s">
        <v>161</v>
      </c>
    </row>
    <row r="313" spans="2:65" s="13" customFormat="1" ht="11.25">
      <c r="B313" s="152"/>
      <c r="D313" s="146" t="s">
        <v>172</v>
      </c>
      <c r="E313" s="153" t="s">
        <v>1</v>
      </c>
      <c r="F313" s="154" t="s">
        <v>1094</v>
      </c>
      <c r="H313" s="155">
        <v>30</v>
      </c>
      <c r="I313" s="156"/>
      <c r="L313" s="152"/>
      <c r="M313" s="157"/>
      <c r="T313" s="158"/>
      <c r="AT313" s="153" t="s">
        <v>172</v>
      </c>
      <c r="AU313" s="153" t="s">
        <v>90</v>
      </c>
      <c r="AV313" s="13" t="s">
        <v>90</v>
      </c>
      <c r="AW313" s="13" t="s">
        <v>34</v>
      </c>
      <c r="AX313" s="13" t="s">
        <v>88</v>
      </c>
      <c r="AY313" s="153" t="s">
        <v>161</v>
      </c>
    </row>
    <row r="314" spans="2:65" s="1" customFormat="1" ht="24.2" customHeight="1">
      <c r="B314" s="32"/>
      <c r="C314" s="132" t="s">
        <v>530</v>
      </c>
      <c r="D314" s="132" t="s">
        <v>165</v>
      </c>
      <c r="E314" s="133" t="s">
        <v>1106</v>
      </c>
      <c r="F314" s="134" t="s">
        <v>1107</v>
      </c>
      <c r="G314" s="135" t="s">
        <v>407</v>
      </c>
      <c r="H314" s="136">
        <v>2</v>
      </c>
      <c r="I314" s="137"/>
      <c r="J314" s="138">
        <f>ROUND(I314*H314,2)</f>
        <v>0</v>
      </c>
      <c r="K314" s="134" t="s">
        <v>180</v>
      </c>
      <c r="L314" s="32"/>
      <c r="M314" s="139" t="s">
        <v>1</v>
      </c>
      <c r="N314" s="140" t="s">
        <v>45</v>
      </c>
      <c r="P314" s="141">
        <f>O314*H314</f>
        <v>0</v>
      </c>
      <c r="Q314" s="141">
        <v>6.4900000000000001E-3</v>
      </c>
      <c r="R314" s="141">
        <f>Q314*H314</f>
        <v>1.298E-2</v>
      </c>
      <c r="S314" s="141">
        <v>0</v>
      </c>
      <c r="T314" s="142">
        <f>S314*H314</f>
        <v>0</v>
      </c>
      <c r="AR314" s="143" t="s">
        <v>169</v>
      </c>
      <c r="AT314" s="143" t="s">
        <v>165</v>
      </c>
      <c r="AU314" s="143" t="s">
        <v>90</v>
      </c>
      <c r="AY314" s="17" t="s">
        <v>161</v>
      </c>
      <c r="BE314" s="144">
        <f>IF(N314="základní",J314,0)</f>
        <v>0</v>
      </c>
      <c r="BF314" s="144">
        <f>IF(N314="snížená",J314,0)</f>
        <v>0</v>
      </c>
      <c r="BG314" s="144">
        <f>IF(N314="zákl. přenesená",J314,0)</f>
        <v>0</v>
      </c>
      <c r="BH314" s="144">
        <f>IF(N314="sníž. přenesená",J314,0)</f>
        <v>0</v>
      </c>
      <c r="BI314" s="144">
        <f>IF(N314="nulová",J314,0)</f>
        <v>0</v>
      </c>
      <c r="BJ314" s="17" t="s">
        <v>88</v>
      </c>
      <c r="BK314" s="144">
        <f>ROUND(I314*H314,2)</f>
        <v>0</v>
      </c>
      <c r="BL314" s="17" t="s">
        <v>169</v>
      </c>
      <c r="BM314" s="143" t="s">
        <v>1108</v>
      </c>
    </row>
    <row r="315" spans="2:65" s="1" customFormat="1" ht="16.5" customHeight="1">
      <c r="B315" s="32"/>
      <c r="C315" s="132" t="s">
        <v>537</v>
      </c>
      <c r="D315" s="132" t="s">
        <v>165</v>
      </c>
      <c r="E315" s="133" t="s">
        <v>1109</v>
      </c>
      <c r="F315" s="134" t="s">
        <v>1110</v>
      </c>
      <c r="G315" s="135" t="s">
        <v>168</v>
      </c>
      <c r="H315" s="136">
        <v>47.5</v>
      </c>
      <c r="I315" s="137"/>
      <c r="J315" s="138">
        <f>ROUND(I315*H315,2)</f>
        <v>0</v>
      </c>
      <c r="K315" s="134" t="s">
        <v>180</v>
      </c>
      <c r="L315" s="32"/>
      <c r="M315" s="139" t="s">
        <v>1</v>
      </c>
      <c r="N315" s="140" t="s">
        <v>45</v>
      </c>
      <c r="P315" s="141">
        <f>O315*H315</f>
        <v>0</v>
      </c>
      <c r="Q315" s="141">
        <v>0.12</v>
      </c>
      <c r="R315" s="141">
        <f>Q315*H315</f>
        <v>5.7</v>
      </c>
      <c r="S315" s="141">
        <v>2.4900000000000002</v>
      </c>
      <c r="T315" s="142">
        <f>S315*H315</f>
        <v>118.27500000000001</v>
      </c>
      <c r="AR315" s="143" t="s">
        <v>169</v>
      </c>
      <c r="AT315" s="143" t="s">
        <v>165</v>
      </c>
      <c r="AU315" s="143" t="s">
        <v>90</v>
      </c>
      <c r="AY315" s="17" t="s">
        <v>161</v>
      </c>
      <c r="BE315" s="144">
        <f>IF(N315="základní",J315,0)</f>
        <v>0</v>
      </c>
      <c r="BF315" s="144">
        <f>IF(N315="snížená",J315,0)</f>
        <v>0</v>
      </c>
      <c r="BG315" s="144">
        <f>IF(N315="zákl. přenesená",J315,0)</f>
        <v>0</v>
      </c>
      <c r="BH315" s="144">
        <f>IF(N315="sníž. přenesená",J315,0)</f>
        <v>0</v>
      </c>
      <c r="BI315" s="144">
        <f>IF(N315="nulová",J315,0)</f>
        <v>0</v>
      </c>
      <c r="BJ315" s="17" t="s">
        <v>88</v>
      </c>
      <c r="BK315" s="144">
        <f>ROUND(I315*H315,2)</f>
        <v>0</v>
      </c>
      <c r="BL315" s="17" t="s">
        <v>169</v>
      </c>
      <c r="BM315" s="143" t="s">
        <v>1111</v>
      </c>
    </row>
    <row r="316" spans="2:65" s="12" customFormat="1" ht="33.75">
      <c r="B316" s="145"/>
      <c r="D316" s="146" t="s">
        <v>172</v>
      </c>
      <c r="E316" s="147" t="s">
        <v>1</v>
      </c>
      <c r="F316" s="148" t="s">
        <v>1112</v>
      </c>
      <c r="H316" s="147" t="s">
        <v>1</v>
      </c>
      <c r="I316" s="149"/>
      <c r="L316" s="145"/>
      <c r="M316" s="150"/>
      <c r="T316" s="151"/>
      <c r="AT316" s="147" t="s">
        <v>172</v>
      </c>
      <c r="AU316" s="147" t="s">
        <v>90</v>
      </c>
      <c r="AV316" s="12" t="s">
        <v>88</v>
      </c>
      <c r="AW316" s="12" t="s">
        <v>34</v>
      </c>
      <c r="AX316" s="12" t="s">
        <v>80</v>
      </c>
      <c r="AY316" s="147" t="s">
        <v>161</v>
      </c>
    </row>
    <row r="317" spans="2:65" s="13" customFormat="1" ht="11.25">
      <c r="B317" s="152"/>
      <c r="D317" s="146" t="s">
        <v>172</v>
      </c>
      <c r="E317" s="153" t="s">
        <v>1</v>
      </c>
      <c r="F317" s="154" t="s">
        <v>1113</v>
      </c>
      <c r="H317" s="155">
        <v>47.5</v>
      </c>
      <c r="I317" s="156"/>
      <c r="L317" s="152"/>
      <c r="M317" s="157"/>
      <c r="T317" s="158"/>
      <c r="AT317" s="153" t="s">
        <v>172</v>
      </c>
      <c r="AU317" s="153" t="s">
        <v>90</v>
      </c>
      <c r="AV317" s="13" t="s">
        <v>90</v>
      </c>
      <c r="AW317" s="13" t="s">
        <v>34</v>
      </c>
      <c r="AX317" s="13" t="s">
        <v>88</v>
      </c>
      <c r="AY317" s="153" t="s">
        <v>161</v>
      </c>
    </row>
    <row r="318" spans="2:65" s="1" customFormat="1" ht="16.5" customHeight="1">
      <c r="B318" s="32"/>
      <c r="C318" s="132" t="s">
        <v>543</v>
      </c>
      <c r="D318" s="132" t="s">
        <v>165</v>
      </c>
      <c r="E318" s="133" t="s">
        <v>1114</v>
      </c>
      <c r="F318" s="134" t="s">
        <v>1115</v>
      </c>
      <c r="G318" s="135" t="s">
        <v>168</v>
      </c>
      <c r="H318" s="136">
        <v>13.3</v>
      </c>
      <c r="I318" s="137"/>
      <c r="J318" s="138">
        <f>ROUND(I318*H318,2)</f>
        <v>0</v>
      </c>
      <c r="K318" s="134" t="s">
        <v>180</v>
      </c>
      <c r="L318" s="32"/>
      <c r="M318" s="139" t="s">
        <v>1</v>
      </c>
      <c r="N318" s="140" t="s">
        <v>45</v>
      </c>
      <c r="P318" s="141">
        <f>O318*H318</f>
        <v>0</v>
      </c>
      <c r="Q318" s="141">
        <v>0.12171</v>
      </c>
      <c r="R318" s="141">
        <f>Q318*H318</f>
        <v>1.618743</v>
      </c>
      <c r="S318" s="141">
        <v>2.4</v>
      </c>
      <c r="T318" s="142">
        <f>S318*H318</f>
        <v>31.92</v>
      </c>
      <c r="AR318" s="143" t="s">
        <v>169</v>
      </c>
      <c r="AT318" s="143" t="s">
        <v>165</v>
      </c>
      <c r="AU318" s="143" t="s">
        <v>90</v>
      </c>
      <c r="AY318" s="17" t="s">
        <v>161</v>
      </c>
      <c r="BE318" s="144">
        <f>IF(N318="základní",J318,0)</f>
        <v>0</v>
      </c>
      <c r="BF318" s="144">
        <f>IF(N318="snížená",J318,0)</f>
        <v>0</v>
      </c>
      <c r="BG318" s="144">
        <f>IF(N318="zákl. přenesená",J318,0)</f>
        <v>0</v>
      </c>
      <c r="BH318" s="144">
        <f>IF(N318="sníž. přenesená",J318,0)</f>
        <v>0</v>
      </c>
      <c r="BI318" s="144">
        <f>IF(N318="nulová",J318,0)</f>
        <v>0</v>
      </c>
      <c r="BJ318" s="17" t="s">
        <v>88</v>
      </c>
      <c r="BK318" s="144">
        <f>ROUND(I318*H318,2)</f>
        <v>0</v>
      </c>
      <c r="BL318" s="17" t="s">
        <v>169</v>
      </c>
      <c r="BM318" s="143" t="s">
        <v>1116</v>
      </c>
    </row>
    <row r="319" spans="2:65" s="12" customFormat="1" ht="22.5">
      <c r="B319" s="145"/>
      <c r="D319" s="146" t="s">
        <v>172</v>
      </c>
      <c r="E319" s="147" t="s">
        <v>1</v>
      </c>
      <c r="F319" s="148" t="s">
        <v>1117</v>
      </c>
      <c r="H319" s="147" t="s">
        <v>1</v>
      </c>
      <c r="I319" s="149"/>
      <c r="L319" s="145"/>
      <c r="M319" s="150"/>
      <c r="T319" s="151"/>
      <c r="AT319" s="147" t="s">
        <v>172</v>
      </c>
      <c r="AU319" s="147" t="s">
        <v>90</v>
      </c>
      <c r="AV319" s="12" t="s">
        <v>88</v>
      </c>
      <c r="AW319" s="12" t="s">
        <v>34</v>
      </c>
      <c r="AX319" s="12" t="s">
        <v>80</v>
      </c>
      <c r="AY319" s="147" t="s">
        <v>161</v>
      </c>
    </row>
    <row r="320" spans="2:65" s="13" customFormat="1" ht="11.25">
      <c r="B320" s="152"/>
      <c r="D320" s="146" t="s">
        <v>172</v>
      </c>
      <c r="E320" s="153" t="s">
        <v>1</v>
      </c>
      <c r="F320" s="154" t="s">
        <v>1118</v>
      </c>
      <c r="H320" s="155">
        <v>13.3</v>
      </c>
      <c r="I320" s="156"/>
      <c r="L320" s="152"/>
      <c r="M320" s="157"/>
      <c r="T320" s="158"/>
      <c r="AT320" s="153" t="s">
        <v>172</v>
      </c>
      <c r="AU320" s="153" t="s">
        <v>90</v>
      </c>
      <c r="AV320" s="13" t="s">
        <v>90</v>
      </c>
      <c r="AW320" s="13" t="s">
        <v>34</v>
      </c>
      <c r="AX320" s="13" t="s">
        <v>88</v>
      </c>
      <c r="AY320" s="153" t="s">
        <v>161</v>
      </c>
    </row>
    <row r="321" spans="2:65" s="1" customFormat="1" ht="16.5" customHeight="1">
      <c r="B321" s="32"/>
      <c r="C321" s="132" t="s">
        <v>550</v>
      </c>
      <c r="D321" s="132" t="s">
        <v>165</v>
      </c>
      <c r="E321" s="133" t="s">
        <v>1119</v>
      </c>
      <c r="F321" s="134" t="s">
        <v>1120</v>
      </c>
      <c r="G321" s="135" t="s">
        <v>266</v>
      </c>
      <c r="H321" s="136">
        <v>20</v>
      </c>
      <c r="I321" s="137"/>
      <c r="J321" s="138">
        <f>ROUND(I321*H321,2)</f>
        <v>0</v>
      </c>
      <c r="K321" s="134" t="s">
        <v>180</v>
      </c>
      <c r="L321" s="32"/>
      <c r="M321" s="139" t="s">
        <v>1</v>
      </c>
      <c r="N321" s="140" t="s">
        <v>45</v>
      </c>
      <c r="P321" s="141">
        <f>O321*H321</f>
        <v>0</v>
      </c>
      <c r="Q321" s="141">
        <v>8.0000000000000007E-5</v>
      </c>
      <c r="R321" s="141">
        <f>Q321*H321</f>
        <v>1.6000000000000001E-3</v>
      </c>
      <c r="S321" s="141">
        <v>1.7999999999999999E-2</v>
      </c>
      <c r="T321" s="142">
        <f>S321*H321</f>
        <v>0.36</v>
      </c>
      <c r="AR321" s="143" t="s">
        <v>169</v>
      </c>
      <c r="AT321" s="143" t="s">
        <v>165</v>
      </c>
      <c r="AU321" s="143" t="s">
        <v>90</v>
      </c>
      <c r="AY321" s="17" t="s">
        <v>161</v>
      </c>
      <c r="BE321" s="144">
        <f>IF(N321="základní",J321,0)</f>
        <v>0</v>
      </c>
      <c r="BF321" s="144">
        <f>IF(N321="snížená",J321,0)</f>
        <v>0</v>
      </c>
      <c r="BG321" s="144">
        <f>IF(N321="zákl. přenesená",J321,0)</f>
        <v>0</v>
      </c>
      <c r="BH321" s="144">
        <f>IF(N321="sníž. přenesená",J321,0)</f>
        <v>0</v>
      </c>
      <c r="BI321" s="144">
        <f>IF(N321="nulová",J321,0)</f>
        <v>0</v>
      </c>
      <c r="BJ321" s="17" t="s">
        <v>88</v>
      </c>
      <c r="BK321" s="144">
        <f>ROUND(I321*H321,2)</f>
        <v>0</v>
      </c>
      <c r="BL321" s="17" t="s">
        <v>169</v>
      </c>
      <c r="BM321" s="143" t="s">
        <v>1121</v>
      </c>
    </row>
    <row r="322" spans="2:65" s="12" customFormat="1" ht="22.5">
      <c r="B322" s="145"/>
      <c r="D322" s="146" t="s">
        <v>172</v>
      </c>
      <c r="E322" s="147" t="s">
        <v>1</v>
      </c>
      <c r="F322" s="148" t="s">
        <v>1122</v>
      </c>
      <c r="H322" s="147" t="s">
        <v>1</v>
      </c>
      <c r="I322" s="149"/>
      <c r="L322" s="145"/>
      <c r="M322" s="150"/>
      <c r="T322" s="151"/>
      <c r="AT322" s="147" t="s">
        <v>172</v>
      </c>
      <c r="AU322" s="147" t="s">
        <v>90</v>
      </c>
      <c r="AV322" s="12" t="s">
        <v>88</v>
      </c>
      <c r="AW322" s="12" t="s">
        <v>34</v>
      </c>
      <c r="AX322" s="12" t="s">
        <v>80</v>
      </c>
      <c r="AY322" s="147" t="s">
        <v>161</v>
      </c>
    </row>
    <row r="323" spans="2:65" s="12" customFormat="1" ht="22.5">
      <c r="B323" s="145"/>
      <c r="D323" s="146" t="s">
        <v>172</v>
      </c>
      <c r="E323" s="147" t="s">
        <v>1</v>
      </c>
      <c r="F323" s="148" t="s">
        <v>1123</v>
      </c>
      <c r="H323" s="147" t="s">
        <v>1</v>
      </c>
      <c r="I323" s="149"/>
      <c r="L323" s="145"/>
      <c r="M323" s="150"/>
      <c r="T323" s="151"/>
      <c r="AT323" s="147" t="s">
        <v>172</v>
      </c>
      <c r="AU323" s="147" t="s">
        <v>90</v>
      </c>
      <c r="AV323" s="12" t="s">
        <v>88</v>
      </c>
      <c r="AW323" s="12" t="s">
        <v>34</v>
      </c>
      <c r="AX323" s="12" t="s">
        <v>80</v>
      </c>
      <c r="AY323" s="147" t="s">
        <v>161</v>
      </c>
    </row>
    <row r="324" spans="2:65" s="13" customFormat="1" ht="11.25">
      <c r="B324" s="152"/>
      <c r="D324" s="146" t="s">
        <v>172</v>
      </c>
      <c r="E324" s="153" t="s">
        <v>1</v>
      </c>
      <c r="F324" s="154" t="s">
        <v>1124</v>
      </c>
      <c r="H324" s="155">
        <v>20</v>
      </c>
      <c r="I324" s="156"/>
      <c r="L324" s="152"/>
      <c r="M324" s="157"/>
      <c r="T324" s="158"/>
      <c r="AT324" s="153" t="s">
        <v>172</v>
      </c>
      <c r="AU324" s="153" t="s">
        <v>90</v>
      </c>
      <c r="AV324" s="13" t="s">
        <v>90</v>
      </c>
      <c r="AW324" s="13" t="s">
        <v>34</v>
      </c>
      <c r="AX324" s="13" t="s">
        <v>88</v>
      </c>
      <c r="AY324" s="153" t="s">
        <v>161</v>
      </c>
    </row>
    <row r="325" spans="2:65" s="11" customFormat="1" ht="22.9" customHeight="1">
      <c r="B325" s="120"/>
      <c r="D325" s="121" t="s">
        <v>79</v>
      </c>
      <c r="E325" s="130" t="s">
        <v>1125</v>
      </c>
      <c r="F325" s="130" t="s">
        <v>1126</v>
      </c>
      <c r="I325" s="123"/>
      <c r="J325" s="131">
        <f>BK325</f>
        <v>0</v>
      </c>
      <c r="L325" s="120"/>
      <c r="M325" s="125"/>
      <c r="P325" s="126">
        <f>SUM(P326:P339)</f>
        <v>0</v>
      </c>
      <c r="R325" s="126">
        <f>SUM(R326:R339)</f>
        <v>0</v>
      </c>
      <c r="T325" s="127">
        <f>SUM(T326:T339)</f>
        <v>0</v>
      </c>
      <c r="AR325" s="121" t="s">
        <v>88</v>
      </c>
      <c r="AT325" s="128" t="s">
        <v>79</v>
      </c>
      <c r="AU325" s="128" t="s">
        <v>88</v>
      </c>
      <c r="AY325" s="121" t="s">
        <v>161</v>
      </c>
      <c r="BK325" s="129">
        <f>SUM(BK326:BK339)</f>
        <v>0</v>
      </c>
    </row>
    <row r="326" spans="2:65" s="1" customFormat="1" ht="33" customHeight="1">
      <c r="B326" s="32"/>
      <c r="C326" s="132" t="s">
        <v>557</v>
      </c>
      <c r="D326" s="132" t="s">
        <v>165</v>
      </c>
      <c r="E326" s="133" t="s">
        <v>1127</v>
      </c>
      <c r="F326" s="134" t="s">
        <v>1128</v>
      </c>
      <c r="G326" s="135" t="s">
        <v>185</v>
      </c>
      <c r="H326" s="136">
        <v>31.92</v>
      </c>
      <c r="I326" s="137"/>
      <c r="J326" s="138">
        <f>ROUND(I326*H326,2)</f>
        <v>0</v>
      </c>
      <c r="K326" s="134" t="s">
        <v>1</v>
      </c>
      <c r="L326" s="32"/>
      <c r="M326" s="139" t="s">
        <v>1</v>
      </c>
      <c r="N326" s="140" t="s">
        <v>45</v>
      </c>
      <c r="P326" s="141">
        <f>O326*H326</f>
        <v>0</v>
      </c>
      <c r="Q326" s="141">
        <v>0</v>
      </c>
      <c r="R326" s="141">
        <f>Q326*H326</f>
        <v>0</v>
      </c>
      <c r="S326" s="141">
        <v>0</v>
      </c>
      <c r="T326" s="142">
        <f>S326*H326</f>
        <v>0</v>
      </c>
      <c r="AR326" s="143" t="s">
        <v>169</v>
      </c>
      <c r="AT326" s="143" t="s">
        <v>165</v>
      </c>
      <c r="AU326" s="143" t="s">
        <v>90</v>
      </c>
      <c r="AY326" s="17" t="s">
        <v>161</v>
      </c>
      <c r="BE326" s="144">
        <f>IF(N326="základní",J326,0)</f>
        <v>0</v>
      </c>
      <c r="BF326" s="144">
        <f>IF(N326="snížená",J326,0)</f>
        <v>0</v>
      </c>
      <c r="BG326" s="144">
        <f>IF(N326="zákl. přenesená",J326,0)</f>
        <v>0</v>
      </c>
      <c r="BH326" s="144">
        <f>IF(N326="sníž. přenesená",J326,0)</f>
        <v>0</v>
      </c>
      <c r="BI326" s="144">
        <f>IF(N326="nulová",J326,0)</f>
        <v>0</v>
      </c>
      <c r="BJ326" s="17" t="s">
        <v>88</v>
      </c>
      <c r="BK326" s="144">
        <f>ROUND(I326*H326,2)</f>
        <v>0</v>
      </c>
      <c r="BL326" s="17" t="s">
        <v>169</v>
      </c>
      <c r="BM326" s="143" t="s">
        <v>1129</v>
      </c>
    </row>
    <row r="327" spans="2:65" s="12" customFormat="1" ht="11.25">
      <c r="B327" s="145"/>
      <c r="D327" s="146" t="s">
        <v>172</v>
      </c>
      <c r="E327" s="147" t="s">
        <v>1</v>
      </c>
      <c r="F327" s="148" t="s">
        <v>1130</v>
      </c>
      <c r="H327" s="147" t="s">
        <v>1</v>
      </c>
      <c r="I327" s="149"/>
      <c r="L327" s="145"/>
      <c r="M327" s="150"/>
      <c r="T327" s="151"/>
      <c r="AT327" s="147" t="s">
        <v>172</v>
      </c>
      <c r="AU327" s="147" t="s">
        <v>90</v>
      </c>
      <c r="AV327" s="12" t="s">
        <v>88</v>
      </c>
      <c r="AW327" s="12" t="s">
        <v>34</v>
      </c>
      <c r="AX327" s="12" t="s">
        <v>80</v>
      </c>
      <c r="AY327" s="147" t="s">
        <v>161</v>
      </c>
    </row>
    <row r="328" spans="2:65" s="12" customFormat="1" ht="22.5">
      <c r="B328" s="145"/>
      <c r="D328" s="146" t="s">
        <v>172</v>
      </c>
      <c r="E328" s="147" t="s">
        <v>1</v>
      </c>
      <c r="F328" s="148" t="s">
        <v>1131</v>
      </c>
      <c r="H328" s="147" t="s">
        <v>1</v>
      </c>
      <c r="I328" s="149"/>
      <c r="L328" s="145"/>
      <c r="M328" s="150"/>
      <c r="T328" s="151"/>
      <c r="AT328" s="147" t="s">
        <v>172</v>
      </c>
      <c r="AU328" s="147" t="s">
        <v>90</v>
      </c>
      <c r="AV328" s="12" t="s">
        <v>88</v>
      </c>
      <c r="AW328" s="12" t="s">
        <v>34</v>
      </c>
      <c r="AX328" s="12" t="s">
        <v>80</v>
      </c>
      <c r="AY328" s="147" t="s">
        <v>161</v>
      </c>
    </row>
    <row r="329" spans="2:65" s="13" customFormat="1" ht="11.25">
      <c r="B329" s="152"/>
      <c r="D329" s="146" t="s">
        <v>172</v>
      </c>
      <c r="E329" s="153" t="s">
        <v>1</v>
      </c>
      <c r="F329" s="154" t="s">
        <v>1132</v>
      </c>
      <c r="H329" s="155">
        <v>31.92</v>
      </c>
      <c r="I329" s="156"/>
      <c r="L329" s="152"/>
      <c r="M329" s="157"/>
      <c r="T329" s="158"/>
      <c r="AT329" s="153" t="s">
        <v>172</v>
      </c>
      <c r="AU329" s="153" t="s">
        <v>90</v>
      </c>
      <c r="AV329" s="13" t="s">
        <v>90</v>
      </c>
      <c r="AW329" s="13" t="s">
        <v>34</v>
      </c>
      <c r="AX329" s="13" t="s">
        <v>88</v>
      </c>
      <c r="AY329" s="153" t="s">
        <v>161</v>
      </c>
    </row>
    <row r="330" spans="2:65" s="1" customFormat="1" ht="37.9" customHeight="1">
      <c r="B330" s="32"/>
      <c r="C330" s="132" t="s">
        <v>561</v>
      </c>
      <c r="D330" s="132" t="s">
        <v>165</v>
      </c>
      <c r="E330" s="133" t="s">
        <v>841</v>
      </c>
      <c r="F330" s="134" t="s">
        <v>842</v>
      </c>
      <c r="G330" s="135" t="s">
        <v>185</v>
      </c>
      <c r="H330" s="136">
        <v>161.75</v>
      </c>
      <c r="I330" s="137"/>
      <c r="J330" s="138">
        <f>ROUND(I330*H330,2)</f>
        <v>0</v>
      </c>
      <c r="K330" s="134" t="s">
        <v>1</v>
      </c>
      <c r="L330" s="32"/>
      <c r="M330" s="139" t="s">
        <v>1</v>
      </c>
      <c r="N330" s="140" t="s">
        <v>45</v>
      </c>
      <c r="P330" s="141">
        <f>O330*H330</f>
        <v>0</v>
      </c>
      <c r="Q330" s="141">
        <v>0</v>
      </c>
      <c r="R330" s="141">
        <f>Q330*H330</f>
        <v>0</v>
      </c>
      <c r="S330" s="141">
        <v>0</v>
      </c>
      <c r="T330" s="142">
        <f>S330*H330</f>
        <v>0</v>
      </c>
      <c r="AR330" s="143" t="s">
        <v>169</v>
      </c>
      <c r="AT330" s="143" t="s">
        <v>165</v>
      </c>
      <c r="AU330" s="143" t="s">
        <v>90</v>
      </c>
      <c r="AY330" s="17" t="s">
        <v>161</v>
      </c>
      <c r="BE330" s="144">
        <f>IF(N330="základní",J330,0)</f>
        <v>0</v>
      </c>
      <c r="BF330" s="144">
        <f>IF(N330="snížená",J330,0)</f>
        <v>0</v>
      </c>
      <c r="BG330" s="144">
        <f>IF(N330="zákl. přenesená",J330,0)</f>
        <v>0</v>
      </c>
      <c r="BH330" s="144">
        <f>IF(N330="sníž. přenesená",J330,0)</f>
        <v>0</v>
      </c>
      <c r="BI330" s="144">
        <f>IF(N330="nulová",J330,0)</f>
        <v>0</v>
      </c>
      <c r="BJ330" s="17" t="s">
        <v>88</v>
      </c>
      <c r="BK330" s="144">
        <f>ROUND(I330*H330,2)</f>
        <v>0</v>
      </c>
      <c r="BL330" s="17" t="s">
        <v>169</v>
      </c>
      <c r="BM330" s="143" t="s">
        <v>1133</v>
      </c>
    </row>
    <row r="331" spans="2:65" s="12" customFormat="1" ht="11.25">
      <c r="B331" s="145"/>
      <c r="D331" s="146" t="s">
        <v>172</v>
      </c>
      <c r="E331" s="147" t="s">
        <v>1</v>
      </c>
      <c r="F331" s="148" t="s">
        <v>1134</v>
      </c>
      <c r="H331" s="147" t="s">
        <v>1</v>
      </c>
      <c r="I331" s="149"/>
      <c r="L331" s="145"/>
      <c r="M331" s="150"/>
      <c r="T331" s="151"/>
      <c r="AT331" s="147" t="s">
        <v>172</v>
      </c>
      <c r="AU331" s="147" t="s">
        <v>90</v>
      </c>
      <c r="AV331" s="12" t="s">
        <v>88</v>
      </c>
      <c r="AW331" s="12" t="s">
        <v>34</v>
      </c>
      <c r="AX331" s="12" t="s">
        <v>80</v>
      </c>
      <c r="AY331" s="147" t="s">
        <v>161</v>
      </c>
    </row>
    <row r="332" spans="2:65" s="12" customFormat="1" ht="22.5">
      <c r="B332" s="145"/>
      <c r="D332" s="146" t="s">
        <v>172</v>
      </c>
      <c r="E332" s="147" t="s">
        <v>1</v>
      </c>
      <c r="F332" s="148" t="s">
        <v>1131</v>
      </c>
      <c r="H332" s="147" t="s">
        <v>1</v>
      </c>
      <c r="I332" s="149"/>
      <c r="L332" s="145"/>
      <c r="M332" s="150"/>
      <c r="T332" s="151"/>
      <c r="AT332" s="147" t="s">
        <v>172</v>
      </c>
      <c r="AU332" s="147" t="s">
        <v>90</v>
      </c>
      <c r="AV332" s="12" t="s">
        <v>88</v>
      </c>
      <c r="AW332" s="12" t="s">
        <v>34</v>
      </c>
      <c r="AX332" s="12" t="s">
        <v>80</v>
      </c>
      <c r="AY332" s="147" t="s">
        <v>161</v>
      </c>
    </row>
    <row r="333" spans="2:65" s="13" customFormat="1" ht="11.25">
      <c r="B333" s="152"/>
      <c r="D333" s="146" t="s">
        <v>172</v>
      </c>
      <c r="E333" s="153" t="s">
        <v>1</v>
      </c>
      <c r="F333" s="154" t="s">
        <v>1135</v>
      </c>
      <c r="H333" s="155">
        <v>109.25</v>
      </c>
      <c r="I333" s="156"/>
      <c r="L333" s="152"/>
      <c r="M333" s="157"/>
      <c r="T333" s="158"/>
      <c r="AT333" s="153" t="s">
        <v>172</v>
      </c>
      <c r="AU333" s="153" t="s">
        <v>90</v>
      </c>
      <c r="AV333" s="13" t="s">
        <v>90</v>
      </c>
      <c r="AW333" s="13" t="s">
        <v>34</v>
      </c>
      <c r="AX333" s="13" t="s">
        <v>80</v>
      </c>
      <c r="AY333" s="153" t="s">
        <v>161</v>
      </c>
    </row>
    <row r="334" spans="2:65" s="12" customFormat="1" ht="11.25">
      <c r="B334" s="145"/>
      <c r="D334" s="146" t="s">
        <v>172</v>
      </c>
      <c r="E334" s="147" t="s">
        <v>1</v>
      </c>
      <c r="F334" s="148" t="s">
        <v>1136</v>
      </c>
      <c r="H334" s="147" t="s">
        <v>1</v>
      </c>
      <c r="I334" s="149"/>
      <c r="L334" s="145"/>
      <c r="M334" s="150"/>
      <c r="T334" s="151"/>
      <c r="AT334" s="147" t="s">
        <v>172</v>
      </c>
      <c r="AU334" s="147" t="s">
        <v>90</v>
      </c>
      <c r="AV334" s="12" t="s">
        <v>88</v>
      </c>
      <c r="AW334" s="12" t="s">
        <v>34</v>
      </c>
      <c r="AX334" s="12" t="s">
        <v>80</v>
      </c>
      <c r="AY334" s="147" t="s">
        <v>161</v>
      </c>
    </row>
    <row r="335" spans="2:65" s="12" customFormat="1" ht="22.5">
      <c r="B335" s="145"/>
      <c r="D335" s="146" t="s">
        <v>172</v>
      </c>
      <c r="E335" s="147" t="s">
        <v>1</v>
      </c>
      <c r="F335" s="148" t="s">
        <v>1137</v>
      </c>
      <c r="H335" s="147" t="s">
        <v>1</v>
      </c>
      <c r="I335" s="149"/>
      <c r="L335" s="145"/>
      <c r="M335" s="150"/>
      <c r="T335" s="151"/>
      <c r="AT335" s="147" t="s">
        <v>172</v>
      </c>
      <c r="AU335" s="147" t="s">
        <v>90</v>
      </c>
      <c r="AV335" s="12" t="s">
        <v>88</v>
      </c>
      <c r="AW335" s="12" t="s">
        <v>34</v>
      </c>
      <c r="AX335" s="12" t="s">
        <v>80</v>
      </c>
      <c r="AY335" s="147" t="s">
        <v>161</v>
      </c>
    </row>
    <row r="336" spans="2:65" s="13" customFormat="1" ht="11.25">
      <c r="B336" s="152"/>
      <c r="D336" s="146" t="s">
        <v>172</v>
      </c>
      <c r="E336" s="153" t="s">
        <v>1</v>
      </c>
      <c r="F336" s="154" t="s">
        <v>1138</v>
      </c>
      <c r="H336" s="155">
        <v>52.5</v>
      </c>
      <c r="I336" s="156"/>
      <c r="L336" s="152"/>
      <c r="M336" s="157"/>
      <c r="T336" s="158"/>
      <c r="AT336" s="153" t="s">
        <v>172</v>
      </c>
      <c r="AU336" s="153" t="s">
        <v>90</v>
      </c>
      <c r="AV336" s="13" t="s">
        <v>90</v>
      </c>
      <c r="AW336" s="13" t="s">
        <v>34</v>
      </c>
      <c r="AX336" s="13" t="s">
        <v>80</v>
      </c>
      <c r="AY336" s="153" t="s">
        <v>161</v>
      </c>
    </row>
    <row r="337" spans="2:65" s="14" customFormat="1" ht="11.25">
      <c r="B337" s="159"/>
      <c r="D337" s="146" t="s">
        <v>172</v>
      </c>
      <c r="E337" s="160" t="s">
        <v>1</v>
      </c>
      <c r="F337" s="161" t="s">
        <v>177</v>
      </c>
      <c r="H337" s="162">
        <v>161.75</v>
      </c>
      <c r="I337" s="163"/>
      <c r="L337" s="159"/>
      <c r="M337" s="164"/>
      <c r="T337" s="165"/>
      <c r="AT337" s="160" t="s">
        <v>172</v>
      </c>
      <c r="AU337" s="160" t="s">
        <v>90</v>
      </c>
      <c r="AV337" s="14" t="s">
        <v>169</v>
      </c>
      <c r="AW337" s="14" t="s">
        <v>34</v>
      </c>
      <c r="AX337" s="14" t="s">
        <v>88</v>
      </c>
      <c r="AY337" s="160" t="s">
        <v>161</v>
      </c>
    </row>
    <row r="338" spans="2:65" s="1" customFormat="1" ht="16.5" customHeight="1">
      <c r="B338" s="32"/>
      <c r="C338" s="132" t="s">
        <v>565</v>
      </c>
      <c r="D338" s="132" t="s">
        <v>165</v>
      </c>
      <c r="E338" s="133" t="s">
        <v>831</v>
      </c>
      <c r="F338" s="134" t="s">
        <v>832</v>
      </c>
      <c r="G338" s="135" t="s">
        <v>185</v>
      </c>
      <c r="H338" s="136">
        <v>221.702</v>
      </c>
      <c r="I338" s="137"/>
      <c r="J338" s="138">
        <f>ROUND(I338*H338,2)</f>
        <v>0</v>
      </c>
      <c r="K338" s="134" t="s">
        <v>1</v>
      </c>
      <c r="L338" s="32"/>
      <c r="M338" s="139" t="s">
        <v>1</v>
      </c>
      <c r="N338" s="140" t="s">
        <v>45</v>
      </c>
      <c r="P338" s="141">
        <f>O338*H338</f>
        <v>0</v>
      </c>
      <c r="Q338" s="141">
        <v>0</v>
      </c>
      <c r="R338" s="141">
        <f>Q338*H338</f>
        <v>0</v>
      </c>
      <c r="S338" s="141">
        <v>0</v>
      </c>
      <c r="T338" s="142">
        <f>S338*H338</f>
        <v>0</v>
      </c>
      <c r="AR338" s="143" t="s">
        <v>169</v>
      </c>
      <c r="AT338" s="143" t="s">
        <v>165</v>
      </c>
      <c r="AU338" s="143" t="s">
        <v>90</v>
      </c>
      <c r="AY338" s="17" t="s">
        <v>161</v>
      </c>
      <c r="BE338" s="144">
        <f>IF(N338="základní",J338,0)</f>
        <v>0</v>
      </c>
      <c r="BF338" s="144">
        <f>IF(N338="snížená",J338,0)</f>
        <v>0</v>
      </c>
      <c r="BG338" s="144">
        <f>IF(N338="zákl. přenesená",J338,0)</f>
        <v>0</v>
      </c>
      <c r="BH338" s="144">
        <f>IF(N338="sníž. přenesená",J338,0)</f>
        <v>0</v>
      </c>
      <c r="BI338" s="144">
        <f>IF(N338="nulová",J338,0)</f>
        <v>0</v>
      </c>
      <c r="BJ338" s="17" t="s">
        <v>88</v>
      </c>
      <c r="BK338" s="144">
        <f>ROUND(I338*H338,2)</f>
        <v>0</v>
      </c>
      <c r="BL338" s="17" t="s">
        <v>169</v>
      </c>
      <c r="BM338" s="143" t="s">
        <v>1139</v>
      </c>
    </row>
    <row r="339" spans="2:65" s="13" customFormat="1" ht="11.25">
      <c r="B339" s="152"/>
      <c r="D339" s="146" t="s">
        <v>172</v>
      </c>
      <c r="E339" s="153" t="s">
        <v>1</v>
      </c>
      <c r="F339" s="154" t="s">
        <v>1140</v>
      </c>
      <c r="H339" s="155">
        <v>221.702</v>
      </c>
      <c r="I339" s="156"/>
      <c r="L339" s="152"/>
      <c r="M339" s="157"/>
      <c r="T339" s="158"/>
      <c r="AT339" s="153" t="s">
        <v>172</v>
      </c>
      <c r="AU339" s="153" t="s">
        <v>90</v>
      </c>
      <c r="AV339" s="13" t="s">
        <v>90</v>
      </c>
      <c r="AW339" s="13" t="s">
        <v>34</v>
      </c>
      <c r="AX339" s="13" t="s">
        <v>88</v>
      </c>
      <c r="AY339" s="153" t="s">
        <v>161</v>
      </c>
    </row>
    <row r="340" spans="2:65" s="11" customFormat="1" ht="22.9" customHeight="1">
      <c r="B340" s="120"/>
      <c r="D340" s="121" t="s">
        <v>79</v>
      </c>
      <c r="E340" s="130" t="s">
        <v>1141</v>
      </c>
      <c r="F340" s="130" t="s">
        <v>1142</v>
      </c>
      <c r="I340" s="123"/>
      <c r="J340" s="131">
        <f>BK340</f>
        <v>0</v>
      </c>
      <c r="L340" s="120"/>
      <c r="M340" s="125"/>
      <c r="P340" s="126">
        <f>SUM(P341:P342)</f>
        <v>0</v>
      </c>
      <c r="R340" s="126">
        <f>SUM(R341:R342)</f>
        <v>0</v>
      </c>
      <c r="T340" s="127">
        <f>SUM(T341:T342)</f>
        <v>0</v>
      </c>
      <c r="AR340" s="121" t="s">
        <v>88</v>
      </c>
      <c r="AT340" s="128" t="s">
        <v>79</v>
      </c>
      <c r="AU340" s="128" t="s">
        <v>88</v>
      </c>
      <c r="AY340" s="121" t="s">
        <v>161</v>
      </c>
      <c r="BK340" s="129">
        <f>SUM(BK341:BK342)</f>
        <v>0</v>
      </c>
    </row>
    <row r="341" spans="2:65" s="1" customFormat="1" ht="24.2" customHeight="1">
      <c r="B341" s="32"/>
      <c r="C341" s="132" t="s">
        <v>569</v>
      </c>
      <c r="D341" s="132" t="s">
        <v>165</v>
      </c>
      <c r="E341" s="133" t="s">
        <v>1143</v>
      </c>
      <c r="F341" s="134" t="s">
        <v>1144</v>
      </c>
      <c r="G341" s="135" t="s">
        <v>185</v>
      </c>
      <c r="H341" s="136">
        <v>258.99</v>
      </c>
      <c r="I341" s="137"/>
      <c r="J341" s="138">
        <f>ROUND(I341*H341,2)</f>
        <v>0</v>
      </c>
      <c r="K341" s="134" t="s">
        <v>180</v>
      </c>
      <c r="L341" s="32"/>
      <c r="M341" s="139" t="s">
        <v>1</v>
      </c>
      <c r="N341" s="140" t="s">
        <v>45</v>
      </c>
      <c r="P341" s="141">
        <f>O341*H341</f>
        <v>0</v>
      </c>
      <c r="Q341" s="141">
        <v>0</v>
      </c>
      <c r="R341" s="141">
        <f>Q341*H341</f>
        <v>0</v>
      </c>
      <c r="S341" s="141">
        <v>0</v>
      </c>
      <c r="T341" s="142">
        <f>S341*H341</f>
        <v>0</v>
      </c>
      <c r="AR341" s="143" t="s">
        <v>169</v>
      </c>
      <c r="AT341" s="143" t="s">
        <v>165</v>
      </c>
      <c r="AU341" s="143" t="s">
        <v>90</v>
      </c>
      <c r="AY341" s="17" t="s">
        <v>161</v>
      </c>
      <c r="BE341" s="144">
        <f>IF(N341="základní",J341,0)</f>
        <v>0</v>
      </c>
      <c r="BF341" s="144">
        <f>IF(N341="snížená",J341,0)</f>
        <v>0</v>
      </c>
      <c r="BG341" s="144">
        <f>IF(N341="zákl. přenesená",J341,0)</f>
        <v>0</v>
      </c>
      <c r="BH341" s="144">
        <f>IF(N341="sníž. přenesená",J341,0)</f>
        <v>0</v>
      </c>
      <c r="BI341" s="144">
        <f>IF(N341="nulová",J341,0)</f>
        <v>0</v>
      </c>
      <c r="BJ341" s="17" t="s">
        <v>88</v>
      </c>
      <c r="BK341" s="144">
        <f>ROUND(I341*H341,2)</f>
        <v>0</v>
      </c>
      <c r="BL341" s="17" t="s">
        <v>169</v>
      </c>
      <c r="BM341" s="143" t="s">
        <v>1145</v>
      </c>
    </row>
    <row r="342" spans="2:65" s="1" customFormat="1" ht="33" customHeight="1">
      <c r="B342" s="32"/>
      <c r="C342" s="132" t="s">
        <v>573</v>
      </c>
      <c r="D342" s="132" t="s">
        <v>165</v>
      </c>
      <c r="E342" s="133" t="s">
        <v>1146</v>
      </c>
      <c r="F342" s="134" t="s">
        <v>1147</v>
      </c>
      <c r="G342" s="135" t="s">
        <v>185</v>
      </c>
      <c r="H342" s="136">
        <v>258.99</v>
      </c>
      <c r="I342" s="137"/>
      <c r="J342" s="138">
        <f>ROUND(I342*H342,2)</f>
        <v>0</v>
      </c>
      <c r="K342" s="134" t="s">
        <v>180</v>
      </c>
      <c r="L342" s="32"/>
      <c r="M342" s="139" t="s">
        <v>1</v>
      </c>
      <c r="N342" s="140" t="s">
        <v>45</v>
      </c>
      <c r="P342" s="141">
        <f>O342*H342</f>
        <v>0</v>
      </c>
      <c r="Q342" s="141">
        <v>0</v>
      </c>
      <c r="R342" s="141">
        <f>Q342*H342</f>
        <v>0</v>
      </c>
      <c r="S342" s="141">
        <v>0</v>
      </c>
      <c r="T342" s="142">
        <f>S342*H342</f>
        <v>0</v>
      </c>
      <c r="AR342" s="143" t="s">
        <v>169</v>
      </c>
      <c r="AT342" s="143" t="s">
        <v>165</v>
      </c>
      <c r="AU342" s="143" t="s">
        <v>90</v>
      </c>
      <c r="AY342" s="17" t="s">
        <v>161</v>
      </c>
      <c r="BE342" s="144">
        <f>IF(N342="základní",J342,0)</f>
        <v>0</v>
      </c>
      <c r="BF342" s="144">
        <f>IF(N342="snížená",J342,0)</f>
        <v>0</v>
      </c>
      <c r="BG342" s="144">
        <f>IF(N342="zákl. přenesená",J342,0)</f>
        <v>0</v>
      </c>
      <c r="BH342" s="144">
        <f>IF(N342="sníž. přenesená",J342,0)</f>
        <v>0</v>
      </c>
      <c r="BI342" s="144">
        <f>IF(N342="nulová",J342,0)</f>
        <v>0</v>
      </c>
      <c r="BJ342" s="17" t="s">
        <v>88</v>
      </c>
      <c r="BK342" s="144">
        <f>ROUND(I342*H342,2)</f>
        <v>0</v>
      </c>
      <c r="BL342" s="17" t="s">
        <v>169</v>
      </c>
      <c r="BM342" s="143" t="s">
        <v>1148</v>
      </c>
    </row>
    <row r="343" spans="2:65" s="11" customFormat="1" ht="25.9" customHeight="1">
      <c r="B343" s="120"/>
      <c r="D343" s="121" t="s">
        <v>79</v>
      </c>
      <c r="E343" s="122" t="s">
        <v>1149</v>
      </c>
      <c r="F343" s="122" t="s">
        <v>1150</v>
      </c>
      <c r="I343" s="123"/>
      <c r="J343" s="124">
        <f>BK343</f>
        <v>0</v>
      </c>
      <c r="L343" s="120"/>
      <c r="M343" s="125"/>
      <c r="P343" s="126">
        <f>P344+P375</f>
        <v>0</v>
      </c>
      <c r="R343" s="126">
        <f>R344+R375</f>
        <v>2.1398752999999999</v>
      </c>
      <c r="T343" s="127">
        <f>T344+T375</f>
        <v>0</v>
      </c>
      <c r="AR343" s="121" t="s">
        <v>90</v>
      </c>
      <c r="AT343" s="128" t="s">
        <v>79</v>
      </c>
      <c r="AU343" s="128" t="s">
        <v>80</v>
      </c>
      <c r="AY343" s="121" t="s">
        <v>161</v>
      </c>
      <c r="BK343" s="129">
        <f>BK344+BK375</f>
        <v>0</v>
      </c>
    </row>
    <row r="344" spans="2:65" s="11" customFormat="1" ht="22.9" customHeight="1">
      <c r="B344" s="120"/>
      <c r="D344" s="121" t="s">
        <v>79</v>
      </c>
      <c r="E344" s="130" t="s">
        <v>1151</v>
      </c>
      <c r="F344" s="130" t="s">
        <v>1152</v>
      </c>
      <c r="I344" s="123"/>
      <c r="J344" s="131">
        <f>BK344</f>
        <v>0</v>
      </c>
      <c r="L344" s="120"/>
      <c r="M344" s="125"/>
      <c r="P344" s="126">
        <f>SUM(P345:P374)</f>
        <v>0</v>
      </c>
      <c r="R344" s="126">
        <f>SUM(R345:R374)</f>
        <v>0.94035530000000012</v>
      </c>
      <c r="T344" s="127">
        <f>SUM(T345:T374)</f>
        <v>0</v>
      </c>
      <c r="AR344" s="121" t="s">
        <v>90</v>
      </c>
      <c r="AT344" s="128" t="s">
        <v>79</v>
      </c>
      <c r="AU344" s="128" t="s">
        <v>88</v>
      </c>
      <c r="AY344" s="121" t="s">
        <v>161</v>
      </c>
      <c r="BK344" s="129">
        <f>SUM(BK345:BK374)</f>
        <v>0</v>
      </c>
    </row>
    <row r="345" spans="2:65" s="1" customFormat="1" ht="24.2" customHeight="1">
      <c r="B345" s="32"/>
      <c r="C345" s="132" t="s">
        <v>578</v>
      </c>
      <c r="D345" s="132" t="s">
        <v>165</v>
      </c>
      <c r="E345" s="133" t="s">
        <v>1153</v>
      </c>
      <c r="F345" s="134" t="s">
        <v>1154</v>
      </c>
      <c r="G345" s="135" t="s">
        <v>190</v>
      </c>
      <c r="H345" s="136">
        <v>80.5</v>
      </c>
      <c r="I345" s="137"/>
      <c r="J345" s="138">
        <f>ROUND(I345*H345,2)</f>
        <v>0</v>
      </c>
      <c r="K345" s="134" t="s">
        <v>180</v>
      </c>
      <c r="L345" s="32"/>
      <c r="M345" s="139" t="s">
        <v>1</v>
      </c>
      <c r="N345" s="140" t="s">
        <v>45</v>
      </c>
      <c r="P345" s="141">
        <f>O345*H345</f>
        <v>0</v>
      </c>
      <c r="Q345" s="141">
        <v>0</v>
      </c>
      <c r="R345" s="141">
        <f>Q345*H345</f>
        <v>0</v>
      </c>
      <c r="S345" s="141">
        <v>0</v>
      </c>
      <c r="T345" s="142">
        <f>S345*H345</f>
        <v>0</v>
      </c>
      <c r="AR345" s="143" t="s">
        <v>274</v>
      </c>
      <c r="AT345" s="143" t="s">
        <v>165</v>
      </c>
      <c r="AU345" s="143" t="s">
        <v>90</v>
      </c>
      <c r="AY345" s="17" t="s">
        <v>161</v>
      </c>
      <c r="BE345" s="144">
        <f>IF(N345="základní",J345,0)</f>
        <v>0</v>
      </c>
      <c r="BF345" s="144">
        <f>IF(N345="snížená",J345,0)</f>
        <v>0</v>
      </c>
      <c r="BG345" s="144">
        <f>IF(N345="zákl. přenesená",J345,0)</f>
        <v>0</v>
      </c>
      <c r="BH345" s="144">
        <f>IF(N345="sníž. přenesená",J345,0)</f>
        <v>0</v>
      </c>
      <c r="BI345" s="144">
        <f>IF(N345="nulová",J345,0)</f>
        <v>0</v>
      </c>
      <c r="BJ345" s="17" t="s">
        <v>88</v>
      </c>
      <c r="BK345" s="144">
        <f>ROUND(I345*H345,2)</f>
        <v>0</v>
      </c>
      <c r="BL345" s="17" t="s">
        <v>274</v>
      </c>
      <c r="BM345" s="143" t="s">
        <v>1155</v>
      </c>
    </row>
    <row r="346" spans="2:65" s="13" customFormat="1" ht="11.25">
      <c r="B346" s="152"/>
      <c r="D346" s="146" t="s">
        <v>172</v>
      </c>
      <c r="E346" s="153" t="s">
        <v>1</v>
      </c>
      <c r="F346" s="154" t="s">
        <v>1156</v>
      </c>
      <c r="H346" s="155">
        <v>31.3</v>
      </c>
      <c r="I346" s="156"/>
      <c r="L346" s="152"/>
      <c r="M346" s="157"/>
      <c r="T346" s="158"/>
      <c r="AT346" s="153" t="s">
        <v>172</v>
      </c>
      <c r="AU346" s="153" t="s">
        <v>90</v>
      </c>
      <c r="AV346" s="13" t="s">
        <v>90</v>
      </c>
      <c r="AW346" s="13" t="s">
        <v>34</v>
      </c>
      <c r="AX346" s="13" t="s">
        <v>80</v>
      </c>
      <c r="AY346" s="153" t="s">
        <v>161</v>
      </c>
    </row>
    <row r="347" spans="2:65" s="13" customFormat="1" ht="11.25">
      <c r="B347" s="152"/>
      <c r="D347" s="146" t="s">
        <v>172</v>
      </c>
      <c r="E347" s="153" t="s">
        <v>1</v>
      </c>
      <c r="F347" s="154" t="s">
        <v>1157</v>
      </c>
      <c r="H347" s="155">
        <v>49.2</v>
      </c>
      <c r="I347" s="156"/>
      <c r="L347" s="152"/>
      <c r="M347" s="157"/>
      <c r="T347" s="158"/>
      <c r="AT347" s="153" t="s">
        <v>172</v>
      </c>
      <c r="AU347" s="153" t="s">
        <v>90</v>
      </c>
      <c r="AV347" s="13" t="s">
        <v>90</v>
      </c>
      <c r="AW347" s="13" t="s">
        <v>34</v>
      </c>
      <c r="AX347" s="13" t="s">
        <v>80</v>
      </c>
      <c r="AY347" s="153" t="s">
        <v>161</v>
      </c>
    </row>
    <row r="348" spans="2:65" s="14" customFormat="1" ht="11.25">
      <c r="B348" s="159"/>
      <c r="D348" s="146" t="s">
        <v>172</v>
      </c>
      <c r="E348" s="160" t="s">
        <v>1</v>
      </c>
      <c r="F348" s="161" t="s">
        <v>177</v>
      </c>
      <c r="H348" s="162">
        <v>80.5</v>
      </c>
      <c r="I348" s="163"/>
      <c r="L348" s="159"/>
      <c r="M348" s="164"/>
      <c r="T348" s="165"/>
      <c r="AT348" s="160" t="s">
        <v>172</v>
      </c>
      <c r="AU348" s="160" t="s">
        <v>90</v>
      </c>
      <c r="AV348" s="14" t="s">
        <v>169</v>
      </c>
      <c r="AW348" s="14" t="s">
        <v>34</v>
      </c>
      <c r="AX348" s="14" t="s">
        <v>88</v>
      </c>
      <c r="AY348" s="160" t="s">
        <v>161</v>
      </c>
    </row>
    <row r="349" spans="2:65" s="1" customFormat="1" ht="24.2" customHeight="1">
      <c r="B349" s="32"/>
      <c r="C349" s="132" t="s">
        <v>583</v>
      </c>
      <c r="D349" s="132" t="s">
        <v>165</v>
      </c>
      <c r="E349" s="133" t="s">
        <v>1158</v>
      </c>
      <c r="F349" s="134" t="s">
        <v>1159</v>
      </c>
      <c r="G349" s="135" t="s">
        <v>190</v>
      </c>
      <c r="H349" s="136">
        <v>108.78</v>
      </c>
      <c r="I349" s="137"/>
      <c r="J349" s="138">
        <f>ROUND(I349*H349,2)</f>
        <v>0</v>
      </c>
      <c r="K349" s="134" t="s">
        <v>180</v>
      </c>
      <c r="L349" s="32"/>
      <c r="M349" s="139" t="s">
        <v>1</v>
      </c>
      <c r="N349" s="140" t="s">
        <v>45</v>
      </c>
      <c r="P349" s="141">
        <f>O349*H349</f>
        <v>0</v>
      </c>
      <c r="Q349" s="141">
        <v>0</v>
      </c>
      <c r="R349" s="141">
        <f>Q349*H349</f>
        <v>0</v>
      </c>
      <c r="S349" s="141">
        <v>0</v>
      </c>
      <c r="T349" s="142">
        <f>S349*H349</f>
        <v>0</v>
      </c>
      <c r="AR349" s="143" t="s">
        <v>274</v>
      </c>
      <c r="AT349" s="143" t="s">
        <v>165</v>
      </c>
      <c r="AU349" s="143" t="s">
        <v>90</v>
      </c>
      <c r="AY349" s="17" t="s">
        <v>161</v>
      </c>
      <c r="BE349" s="144">
        <f>IF(N349="základní",J349,0)</f>
        <v>0</v>
      </c>
      <c r="BF349" s="144">
        <f>IF(N349="snížená",J349,0)</f>
        <v>0</v>
      </c>
      <c r="BG349" s="144">
        <f>IF(N349="zákl. přenesená",J349,0)</f>
        <v>0</v>
      </c>
      <c r="BH349" s="144">
        <f>IF(N349="sníž. přenesená",J349,0)</f>
        <v>0</v>
      </c>
      <c r="BI349" s="144">
        <f>IF(N349="nulová",J349,0)</f>
        <v>0</v>
      </c>
      <c r="BJ349" s="17" t="s">
        <v>88</v>
      </c>
      <c r="BK349" s="144">
        <f>ROUND(I349*H349,2)</f>
        <v>0</v>
      </c>
      <c r="BL349" s="17" t="s">
        <v>274</v>
      </c>
      <c r="BM349" s="143" t="s">
        <v>1160</v>
      </c>
    </row>
    <row r="350" spans="2:65" s="13" customFormat="1" ht="11.25">
      <c r="B350" s="152"/>
      <c r="D350" s="146" t="s">
        <v>172</v>
      </c>
      <c r="E350" s="153" t="s">
        <v>1</v>
      </c>
      <c r="F350" s="154" t="s">
        <v>1161</v>
      </c>
      <c r="H350" s="155">
        <v>94.54</v>
      </c>
      <c r="I350" s="156"/>
      <c r="L350" s="152"/>
      <c r="M350" s="157"/>
      <c r="T350" s="158"/>
      <c r="AT350" s="153" t="s">
        <v>172</v>
      </c>
      <c r="AU350" s="153" t="s">
        <v>90</v>
      </c>
      <c r="AV350" s="13" t="s">
        <v>90</v>
      </c>
      <c r="AW350" s="13" t="s">
        <v>34</v>
      </c>
      <c r="AX350" s="13" t="s">
        <v>80</v>
      </c>
      <c r="AY350" s="153" t="s">
        <v>161</v>
      </c>
    </row>
    <row r="351" spans="2:65" s="13" customFormat="1" ht="11.25">
      <c r="B351" s="152"/>
      <c r="D351" s="146" t="s">
        <v>172</v>
      </c>
      <c r="E351" s="153" t="s">
        <v>1</v>
      </c>
      <c r="F351" s="154" t="s">
        <v>1162</v>
      </c>
      <c r="H351" s="155">
        <v>14.24</v>
      </c>
      <c r="I351" s="156"/>
      <c r="L351" s="152"/>
      <c r="M351" s="157"/>
      <c r="T351" s="158"/>
      <c r="AT351" s="153" t="s">
        <v>172</v>
      </c>
      <c r="AU351" s="153" t="s">
        <v>90</v>
      </c>
      <c r="AV351" s="13" t="s">
        <v>90</v>
      </c>
      <c r="AW351" s="13" t="s">
        <v>34</v>
      </c>
      <c r="AX351" s="13" t="s">
        <v>80</v>
      </c>
      <c r="AY351" s="153" t="s">
        <v>161</v>
      </c>
    </row>
    <row r="352" spans="2:65" s="14" customFormat="1" ht="11.25">
      <c r="B352" s="159"/>
      <c r="D352" s="146" t="s">
        <v>172</v>
      </c>
      <c r="E352" s="160" t="s">
        <v>1</v>
      </c>
      <c r="F352" s="161" t="s">
        <v>177</v>
      </c>
      <c r="H352" s="162">
        <v>108.78</v>
      </c>
      <c r="I352" s="163"/>
      <c r="L352" s="159"/>
      <c r="M352" s="164"/>
      <c r="T352" s="165"/>
      <c r="AT352" s="160" t="s">
        <v>172</v>
      </c>
      <c r="AU352" s="160" t="s">
        <v>90</v>
      </c>
      <c r="AV352" s="14" t="s">
        <v>169</v>
      </c>
      <c r="AW352" s="14" t="s">
        <v>34</v>
      </c>
      <c r="AX352" s="14" t="s">
        <v>88</v>
      </c>
      <c r="AY352" s="160" t="s">
        <v>161</v>
      </c>
    </row>
    <row r="353" spans="2:65" s="1" customFormat="1" ht="16.5" customHeight="1">
      <c r="B353" s="32"/>
      <c r="C353" s="173" t="s">
        <v>589</v>
      </c>
      <c r="D353" s="173" t="s">
        <v>255</v>
      </c>
      <c r="E353" s="174" t="s">
        <v>1163</v>
      </c>
      <c r="F353" s="175" t="s">
        <v>1164</v>
      </c>
      <c r="G353" s="176" t="s">
        <v>185</v>
      </c>
      <c r="H353" s="177">
        <v>7.3999999999999996E-2</v>
      </c>
      <c r="I353" s="178"/>
      <c r="J353" s="179">
        <f>ROUND(I353*H353,2)</f>
        <v>0</v>
      </c>
      <c r="K353" s="175" t="s">
        <v>180</v>
      </c>
      <c r="L353" s="180"/>
      <c r="M353" s="181" t="s">
        <v>1</v>
      </c>
      <c r="N353" s="182" t="s">
        <v>45</v>
      </c>
      <c r="P353" s="141">
        <f>O353*H353</f>
        <v>0</v>
      </c>
      <c r="Q353" s="141">
        <v>1</v>
      </c>
      <c r="R353" s="141">
        <f>Q353*H353</f>
        <v>7.3999999999999996E-2</v>
      </c>
      <c r="S353" s="141">
        <v>0</v>
      </c>
      <c r="T353" s="142">
        <f>S353*H353</f>
        <v>0</v>
      </c>
      <c r="AR353" s="143" t="s">
        <v>361</v>
      </c>
      <c r="AT353" s="143" t="s">
        <v>255</v>
      </c>
      <c r="AU353" s="143" t="s">
        <v>90</v>
      </c>
      <c r="AY353" s="17" t="s">
        <v>161</v>
      </c>
      <c r="BE353" s="144">
        <f>IF(N353="základní",J353,0)</f>
        <v>0</v>
      </c>
      <c r="BF353" s="144">
        <f>IF(N353="snížená",J353,0)</f>
        <v>0</v>
      </c>
      <c r="BG353" s="144">
        <f>IF(N353="zákl. přenesená",J353,0)</f>
        <v>0</v>
      </c>
      <c r="BH353" s="144">
        <f>IF(N353="sníž. přenesená",J353,0)</f>
        <v>0</v>
      </c>
      <c r="BI353" s="144">
        <f>IF(N353="nulová",J353,0)</f>
        <v>0</v>
      </c>
      <c r="BJ353" s="17" t="s">
        <v>88</v>
      </c>
      <c r="BK353" s="144">
        <f>ROUND(I353*H353,2)</f>
        <v>0</v>
      </c>
      <c r="BL353" s="17" t="s">
        <v>274</v>
      </c>
      <c r="BM353" s="143" t="s">
        <v>1165</v>
      </c>
    </row>
    <row r="354" spans="2:65" s="1" customFormat="1" ht="19.5">
      <c r="B354" s="32"/>
      <c r="D354" s="146" t="s">
        <v>1166</v>
      </c>
      <c r="F354" s="188" t="s">
        <v>1167</v>
      </c>
      <c r="I354" s="189"/>
      <c r="L354" s="32"/>
      <c r="M354" s="190"/>
      <c r="T354" s="56"/>
      <c r="AT354" s="17" t="s">
        <v>1166</v>
      </c>
      <c r="AU354" s="17" t="s">
        <v>90</v>
      </c>
    </row>
    <row r="355" spans="2:65" s="13" customFormat="1" ht="11.25">
      <c r="B355" s="152"/>
      <c r="D355" s="146" t="s">
        <v>172</v>
      </c>
      <c r="E355" s="153" t="s">
        <v>1</v>
      </c>
      <c r="F355" s="154" t="s">
        <v>1168</v>
      </c>
      <c r="H355" s="155">
        <v>189.28</v>
      </c>
      <c r="I355" s="156"/>
      <c r="L355" s="152"/>
      <c r="M355" s="157"/>
      <c r="T355" s="158"/>
      <c r="AT355" s="153" t="s">
        <v>172</v>
      </c>
      <c r="AU355" s="153" t="s">
        <v>90</v>
      </c>
      <c r="AV355" s="13" t="s">
        <v>90</v>
      </c>
      <c r="AW355" s="13" t="s">
        <v>34</v>
      </c>
      <c r="AX355" s="13" t="s">
        <v>88</v>
      </c>
      <c r="AY355" s="153" t="s">
        <v>161</v>
      </c>
    </row>
    <row r="356" spans="2:65" s="13" customFormat="1" ht="11.25">
      <c r="B356" s="152"/>
      <c r="D356" s="146" t="s">
        <v>172</v>
      </c>
      <c r="F356" s="154" t="s">
        <v>1169</v>
      </c>
      <c r="H356" s="155">
        <v>7.3999999999999996E-2</v>
      </c>
      <c r="I356" s="156"/>
      <c r="L356" s="152"/>
      <c r="M356" s="157"/>
      <c r="T356" s="158"/>
      <c r="AT356" s="153" t="s">
        <v>172</v>
      </c>
      <c r="AU356" s="153" t="s">
        <v>90</v>
      </c>
      <c r="AV356" s="13" t="s">
        <v>90</v>
      </c>
      <c r="AW356" s="13" t="s">
        <v>4</v>
      </c>
      <c r="AX356" s="13" t="s">
        <v>88</v>
      </c>
      <c r="AY356" s="153" t="s">
        <v>161</v>
      </c>
    </row>
    <row r="357" spans="2:65" s="1" customFormat="1" ht="24.2" customHeight="1">
      <c r="B357" s="32"/>
      <c r="C357" s="132" t="s">
        <v>595</v>
      </c>
      <c r="D357" s="132" t="s">
        <v>165</v>
      </c>
      <c r="E357" s="133" t="s">
        <v>1170</v>
      </c>
      <c r="F357" s="134" t="s">
        <v>1171</v>
      </c>
      <c r="G357" s="135" t="s">
        <v>190</v>
      </c>
      <c r="H357" s="136">
        <v>98.4</v>
      </c>
      <c r="I357" s="137"/>
      <c r="J357" s="138">
        <f>ROUND(I357*H357,2)</f>
        <v>0</v>
      </c>
      <c r="K357" s="134" t="s">
        <v>180</v>
      </c>
      <c r="L357" s="32"/>
      <c r="M357" s="139" t="s">
        <v>1</v>
      </c>
      <c r="N357" s="140" t="s">
        <v>45</v>
      </c>
      <c r="P357" s="141">
        <f>O357*H357</f>
        <v>0</v>
      </c>
      <c r="Q357" s="141">
        <v>0</v>
      </c>
      <c r="R357" s="141">
        <f>Q357*H357</f>
        <v>0</v>
      </c>
      <c r="S357" s="141">
        <v>0</v>
      </c>
      <c r="T357" s="142">
        <f>S357*H357</f>
        <v>0</v>
      </c>
      <c r="AR357" s="143" t="s">
        <v>274</v>
      </c>
      <c r="AT357" s="143" t="s">
        <v>165</v>
      </c>
      <c r="AU357" s="143" t="s">
        <v>90</v>
      </c>
      <c r="AY357" s="17" t="s">
        <v>161</v>
      </c>
      <c r="BE357" s="144">
        <f>IF(N357="základní",J357,0)</f>
        <v>0</v>
      </c>
      <c r="BF357" s="144">
        <f>IF(N357="snížená",J357,0)</f>
        <v>0</v>
      </c>
      <c r="BG357" s="144">
        <f>IF(N357="zákl. přenesená",J357,0)</f>
        <v>0</v>
      </c>
      <c r="BH357" s="144">
        <f>IF(N357="sníž. přenesená",J357,0)</f>
        <v>0</v>
      </c>
      <c r="BI357" s="144">
        <f>IF(N357="nulová",J357,0)</f>
        <v>0</v>
      </c>
      <c r="BJ357" s="17" t="s">
        <v>88</v>
      </c>
      <c r="BK357" s="144">
        <f>ROUND(I357*H357,2)</f>
        <v>0</v>
      </c>
      <c r="BL357" s="17" t="s">
        <v>274</v>
      </c>
      <c r="BM357" s="143" t="s">
        <v>1172</v>
      </c>
    </row>
    <row r="358" spans="2:65" s="13" customFormat="1" ht="11.25">
      <c r="B358" s="152"/>
      <c r="D358" s="146" t="s">
        <v>172</v>
      </c>
      <c r="E358" s="153" t="s">
        <v>1</v>
      </c>
      <c r="F358" s="154" t="s">
        <v>1173</v>
      </c>
      <c r="H358" s="155">
        <v>98.4</v>
      </c>
      <c r="I358" s="156"/>
      <c r="L358" s="152"/>
      <c r="M358" s="157"/>
      <c r="T358" s="158"/>
      <c r="AT358" s="153" t="s">
        <v>172</v>
      </c>
      <c r="AU358" s="153" t="s">
        <v>90</v>
      </c>
      <c r="AV358" s="13" t="s">
        <v>90</v>
      </c>
      <c r="AW358" s="13" t="s">
        <v>34</v>
      </c>
      <c r="AX358" s="13" t="s">
        <v>88</v>
      </c>
      <c r="AY358" s="153" t="s">
        <v>161</v>
      </c>
    </row>
    <row r="359" spans="2:65" s="1" customFormat="1" ht="24.2" customHeight="1">
      <c r="B359" s="32"/>
      <c r="C359" s="132" t="s">
        <v>602</v>
      </c>
      <c r="D359" s="132" t="s">
        <v>165</v>
      </c>
      <c r="E359" s="133" t="s">
        <v>1174</v>
      </c>
      <c r="F359" s="134" t="s">
        <v>1175</v>
      </c>
      <c r="G359" s="135" t="s">
        <v>190</v>
      </c>
      <c r="H359" s="136">
        <v>62.62</v>
      </c>
      <c r="I359" s="137"/>
      <c r="J359" s="138">
        <f>ROUND(I359*H359,2)</f>
        <v>0</v>
      </c>
      <c r="K359" s="134" t="s">
        <v>180</v>
      </c>
      <c r="L359" s="32"/>
      <c r="M359" s="139" t="s">
        <v>1</v>
      </c>
      <c r="N359" s="140" t="s">
        <v>45</v>
      </c>
      <c r="P359" s="141">
        <f>O359*H359</f>
        <v>0</v>
      </c>
      <c r="Q359" s="141">
        <v>0</v>
      </c>
      <c r="R359" s="141">
        <f>Q359*H359</f>
        <v>0</v>
      </c>
      <c r="S359" s="141">
        <v>0</v>
      </c>
      <c r="T359" s="142">
        <f>S359*H359</f>
        <v>0</v>
      </c>
      <c r="AR359" s="143" t="s">
        <v>274</v>
      </c>
      <c r="AT359" s="143" t="s">
        <v>165</v>
      </c>
      <c r="AU359" s="143" t="s">
        <v>90</v>
      </c>
      <c r="AY359" s="17" t="s">
        <v>161</v>
      </c>
      <c r="BE359" s="144">
        <f>IF(N359="základní",J359,0)</f>
        <v>0</v>
      </c>
      <c r="BF359" s="144">
        <f>IF(N359="snížená",J359,0)</f>
        <v>0</v>
      </c>
      <c r="BG359" s="144">
        <f>IF(N359="zákl. přenesená",J359,0)</f>
        <v>0</v>
      </c>
      <c r="BH359" s="144">
        <f>IF(N359="sníž. přenesená",J359,0)</f>
        <v>0</v>
      </c>
      <c r="BI359" s="144">
        <f>IF(N359="nulová",J359,0)</f>
        <v>0</v>
      </c>
      <c r="BJ359" s="17" t="s">
        <v>88</v>
      </c>
      <c r="BK359" s="144">
        <f>ROUND(I359*H359,2)</f>
        <v>0</v>
      </c>
      <c r="BL359" s="17" t="s">
        <v>274</v>
      </c>
      <c r="BM359" s="143" t="s">
        <v>1176</v>
      </c>
    </row>
    <row r="360" spans="2:65" s="13" customFormat="1" ht="11.25">
      <c r="B360" s="152"/>
      <c r="D360" s="146" t="s">
        <v>172</v>
      </c>
      <c r="E360" s="153" t="s">
        <v>1</v>
      </c>
      <c r="F360" s="154" t="s">
        <v>1177</v>
      </c>
      <c r="H360" s="155">
        <v>62.62</v>
      </c>
      <c r="I360" s="156"/>
      <c r="L360" s="152"/>
      <c r="M360" s="157"/>
      <c r="T360" s="158"/>
      <c r="AT360" s="153" t="s">
        <v>172</v>
      </c>
      <c r="AU360" s="153" t="s">
        <v>90</v>
      </c>
      <c r="AV360" s="13" t="s">
        <v>90</v>
      </c>
      <c r="AW360" s="13" t="s">
        <v>34</v>
      </c>
      <c r="AX360" s="13" t="s">
        <v>88</v>
      </c>
      <c r="AY360" s="153" t="s">
        <v>161</v>
      </c>
    </row>
    <row r="361" spans="2:65" s="1" customFormat="1" ht="16.5" customHeight="1">
      <c r="B361" s="32"/>
      <c r="C361" s="173" t="s">
        <v>608</v>
      </c>
      <c r="D361" s="173" t="s">
        <v>255</v>
      </c>
      <c r="E361" s="174" t="s">
        <v>1178</v>
      </c>
      <c r="F361" s="175" t="s">
        <v>1179</v>
      </c>
      <c r="G361" s="176" t="s">
        <v>185</v>
      </c>
      <c r="H361" s="177">
        <v>6.3E-2</v>
      </c>
      <c r="I361" s="178"/>
      <c r="J361" s="179">
        <f>ROUND(I361*H361,2)</f>
        <v>0</v>
      </c>
      <c r="K361" s="175" t="s">
        <v>180</v>
      </c>
      <c r="L361" s="180"/>
      <c r="M361" s="181" t="s">
        <v>1</v>
      </c>
      <c r="N361" s="182" t="s">
        <v>45</v>
      </c>
      <c r="P361" s="141">
        <f>O361*H361</f>
        <v>0</v>
      </c>
      <c r="Q361" s="141">
        <v>1</v>
      </c>
      <c r="R361" s="141">
        <f>Q361*H361</f>
        <v>6.3E-2</v>
      </c>
      <c r="S361" s="141">
        <v>0</v>
      </c>
      <c r="T361" s="142">
        <f>S361*H361</f>
        <v>0</v>
      </c>
      <c r="AR361" s="143" t="s">
        <v>361</v>
      </c>
      <c r="AT361" s="143" t="s">
        <v>255</v>
      </c>
      <c r="AU361" s="143" t="s">
        <v>90</v>
      </c>
      <c r="AY361" s="17" t="s">
        <v>161</v>
      </c>
      <c r="BE361" s="144">
        <f>IF(N361="základní",J361,0)</f>
        <v>0</v>
      </c>
      <c r="BF361" s="144">
        <f>IF(N361="snížená",J361,0)</f>
        <v>0</v>
      </c>
      <c r="BG361" s="144">
        <f>IF(N361="zákl. přenesená",J361,0)</f>
        <v>0</v>
      </c>
      <c r="BH361" s="144">
        <f>IF(N361="sníž. přenesená",J361,0)</f>
        <v>0</v>
      </c>
      <c r="BI361" s="144">
        <f>IF(N361="nulová",J361,0)</f>
        <v>0</v>
      </c>
      <c r="BJ361" s="17" t="s">
        <v>88</v>
      </c>
      <c r="BK361" s="144">
        <f>ROUND(I361*H361,2)</f>
        <v>0</v>
      </c>
      <c r="BL361" s="17" t="s">
        <v>274</v>
      </c>
      <c r="BM361" s="143" t="s">
        <v>1180</v>
      </c>
    </row>
    <row r="362" spans="2:65" s="1" customFormat="1" ht="19.5">
      <c r="B362" s="32"/>
      <c r="D362" s="146" t="s">
        <v>1166</v>
      </c>
      <c r="F362" s="188" t="s">
        <v>1181</v>
      </c>
      <c r="I362" s="189"/>
      <c r="L362" s="32"/>
      <c r="M362" s="190"/>
      <c r="T362" s="56"/>
      <c r="AT362" s="17" t="s">
        <v>1166</v>
      </c>
      <c r="AU362" s="17" t="s">
        <v>90</v>
      </c>
    </row>
    <row r="363" spans="2:65" s="13" customFormat="1" ht="11.25">
      <c r="B363" s="152"/>
      <c r="D363" s="146" t="s">
        <v>172</v>
      </c>
      <c r="E363" s="153" t="s">
        <v>1</v>
      </c>
      <c r="F363" s="154" t="s">
        <v>1182</v>
      </c>
      <c r="H363" s="155">
        <v>161.02000000000001</v>
      </c>
      <c r="I363" s="156"/>
      <c r="L363" s="152"/>
      <c r="M363" s="157"/>
      <c r="T363" s="158"/>
      <c r="AT363" s="153" t="s">
        <v>172</v>
      </c>
      <c r="AU363" s="153" t="s">
        <v>90</v>
      </c>
      <c r="AV363" s="13" t="s">
        <v>90</v>
      </c>
      <c r="AW363" s="13" t="s">
        <v>34</v>
      </c>
      <c r="AX363" s="13" t="s">
        <v>88</v>
      </c>
      <c r="AY363" s="153" t="s">
        <v>161</v>
      </c>
    </row>
    <row r="364" spans="2:65" s="13" customFormat="1" ht="11.25">
      <c r="B364" s="152"/>
      <c r="D364" s="146" t="s">
        <v>172</v>
      </c>
      <c r="F364" s="154" t="s">
        <v>1183</v>
      </c>
      <c r="H364" s="155">
        <v>6.3E-2</v>
      </c>
      <c r="I364" s="156"/>
      <c r="L364" s="152"/>
      <c r="M364" s="157"/>
      <c r="T364" s="158"/>
      <c r="AT364" s="153" t="s">
        <v>172</v>
      </c>
      <c r="AU364" s="153" t="s">
        <v>90</v>
      </c>
      <c r="AV364" s="13" t="s">
        <v>90</v>
      </c>
      <c r="AW364" s="13" t="s">
        <v>4</v>
      </c>
      <c r="AX364" s="13" t="s">
        <v>88</v>
      </c>
      <c r="AY364" s="153" t="s">
        <v>161</v>
      </c>
    </row>
    <row r="365" spans="2:65" s="1" customFormat="1" ht="21.75" customHeight="1">
      <c r="B365" s="32"/>
      <c r="C365" s="132" t="s">
        <v>616</v>
      </c>
      <c r="D365" s="132" t="s">
        <v>165</v>
      </c>
      <c r="E365" s="133" t="s">
        <v>1184</v>
      </c>
      <c r="F365" s="134" t="s">
        <v>1185</v>
      </c>
      <c r="G365" s="135" t="s">
        <v>190</v>
      </c>
      <c r="H365" s="136">
        <v>121.905</v>
      </c>
      <c r="I365" s="137"/>
      <c r="J365" s="138">
        <f>ROUND(I365*H365,2)</f>
        <v>0</v>
      </c>
      <c r="K365" s="134" t="s">
        <v>180</v>
      </c>
      <c r="L365" s="32"/>
      <c r="M365" s="139" t="s">
        <v>1</v>
      </c>
      <c r="N365" s="140" t="s">
        <v>45</v>
      </c>
      <c r="P365" s="141">
        <f>O365*H365</f>
        <v>0</v>
      </c>
      <c r="Q365" s="141">
        <v>3.8000000000000002E-4</v>
      </c>
      <c r="R365" s="141">
        <f>Q365*H365</f>
        <v>4.6323900000000001E-2</v>
      </c>
      <c r="S365" s="141">
        <v>0</v>
      </c>
      <c r="T365" s="142">
        <f>S365*H365</f>
        <v>0</v>
      </c>
      <c r="AR365" s="143" t="s">
        <v>274</v>
      </c>
      <c r="AT365" s="143" t="s">
        <v>165</v>
      </c>
      <c r="AU365" s="143" t="s">
        <v>90</v>
      </c>
      <c r="AY365" s="17" t="s">
        <v>161</v>
      </c>
      <c r="BE365" s="144">
        <f>IF(N365="základní",J365,0)</f>
        <v>0</v>
      </c>
      <c r="BF365" s="144">
        <f>IF(N365="snížená",J365,0)</f>
        <v>0</v>
      </c>
      <c r="BG365" s="144">
        <f>IF(N365="zákl. přenesená",J365,0)</f>
        <v>0</v>
      </c>
      <c r="BH365" s="144">
        <f>IF(N365="sníž. přenesená",J365,0)</f>
        <v>0</v>
      </c>
      <c r="BI365" s="144">
        <f>IF(N365="nulová",J365,0)</f>
        <v>0</v>
      </c>
      <c r="BJ365" s="17" t="s">
        <v>88</v>
      </c>
      <c r="BK365" s="144">
        <f>ROUND(I365*H365,2)</f>
        <v>0</v>
      </c>
      <c r="BL365" s="17" t="s">
        <v>274</v>
      </c>
      <c r="BM365" s="143" t="s">
        <v>1186</v>
      </c>
    </row>
    <row r="366" spans="2:65" s="13" customFormat="1" ht="11.25">
      <c r="B366" s="152"/>
      <c r="D366" s="146" t="s">
        <v>172</v>
      </c>
      <c r="E366" s="153" t="s">
        <v>1</v>
      </c>
      <c r="F366" s="154" t="s">
        <v>1187</v>
      </c>
      <c r="H366" s="155">
        <v>106.14</v>
      </c>
      <c r="I366" s="156"/>
      <c r="L366" s="152"/>
      <c r="M366" s="157"/>
      <c r="T366" s="158"/>
      <c r="AT366" s="153" t="s">
        <v>172</v>
      </c>
      <c r="AU366" s="153" t="s">
        <v>90</v>
      </c>
      <c r="AV366" s="13" t="s">
        <v>90</v>
      </c>
      <c r="AW366" s="13" t="s">
        <v>34</v>
      </c>
      <c r="AX366" s="13" t="s">
        <v>80</v>
      </c>
      <c r="AY366" s="153" t="s">
        <v>161</v>
      </c>
    </row>
    <row r="367" spans="2:65" s="13" customFormat="1" ht="11.25">
      <c r="B367" s="152"/>
      <c r="D367" s="146" t="s">
        <v>172</v>
      </c>
      <c r="E367" s="153" t="s">
        <v>1</v>
      </c>
      <c r="F367" s="154" t="s">
        <v>1188</v>
      </c>
      <c r="H367" s="155">
        <v>15.765000000000001</v>
      </c>
      <c r="I367" s="156"/>
      <c r="L367" s="152"/>
      <c r="M367" s="157"/>
      <c r="T367" s="158"/>
      <c r="AT367" s="153" t="s">
        <v>172</v>
      </c>
      <c r="AU367" s="153" t="s">
        <v>90</v>
      </c>
      <c r="AV367" s="13" t="s">
        <v>90</v>
      </c>
      <c r="AW367" s="13" t="s">
        <v>34</v>
      </c>
      <c r="AX367" s="13" t="s">
        <v>80</v>
      </c>
      <c r="AY367" s="153" t="s">
        <v>161</v>
      </c>
    </row>
    <row r="368" spans="2:65" s="14" customFormat="1" ht="11.25">
      <c r="B368" s="159"/>
      <c r="D368" s="146" t="s">
        <v>172</v>
      </c>
      <c r="E368" s="160" t="s">
        <v>1</v>
      </c>
      <c r="F368" s="161" t="s">
        <v>177</v>
      </c>
      <c r="H368" s="162">
        <v>121.905</v>
      </c>
      <c r="I368" s="163"/>
      <c r="L368" s="159"/>
      <c r="M368" s="164"/>
      <c r="T368" s="165"/>
      <c r="AT368" s="160" t="s">
        <v>172</v>
      </c>
      <c r="AU368" s="160" t="s">
        <v>90</v>
      </c>
      <c r="AV368" s="14" t="s">
        <v>169</v>
      </c>
      <c r="AW368" s="14" t="s">
        <v>34</v>
      </c>
      <c r="AX368" s="14" t="s">
        <v>88</v>
      </c>
      <c r="AY368" s="160" t="s">
        <v>161</v>
      </c>
    </row>
    <row r="369" spans="2:65" s="1" customFormat="1" ht="37.9" customHeight="1">
      <c r="B369" s="32"/>
      <c r="C369" s="173" t="s">
        <v>621</v>
      </c>
      <c r="D369" s="173" t="s">
        <v>255</v>
      </c>
      <c r="E369" s="174" t="s">
        <v>1189</v>
      </c>
      <c r="F369" s="175" t="s">
        <v>1190</v>
      </c>
      <c r="G369" s="176" t="s">
        <v>190</v>
      </c>
      <c r="H369" s="177">
        <v>122.06100000000001</v>
      </c>
      <c r="I369" s="178"/>
      <c r="J369" s="179">
        <f>ROUND(I369*H369,2)</f>
        <v>0</v>
      </c>
      <c r="K369" s="175" t="s">
        <v>180</v>
      </c>
      <c r="L369" s="180"/>
      <c r="M369" s="181" t="s">
        <v>1</v>
      </c>
      <c r="N369" s="182" t="s">
        <v>45</v>
      </c>
      <c r="P369" s="141">
        <f>O369*H369</f>
        <v>0</v>
      </c>
      <c r="Q369" s="141">
        <v>5.4000000000000003E-3</v>
      </c>
      <c r="R369" s="141">
        <f>Q369*H369</f>
        <v>0.65912940000000009</v>
      </c>
      <c r="S369" s="141">
        <v>0</v>
      </c>
      <c r="T369" s="142">
        <f>S369*H369</f>
        <v>0</v>
      </c>
      <c r="AR369" s="143" t="s">
        <v>361</v>
      </c>
      <c r="AT369" s="143" t="s">
        <v>255</v>
      </c>
      <c r="AU369" s="143" t="s">
        <v>90</v>
      </c>
      <c r="AY369" s="17" t="s">
        <v>161</v>
      </c>
      <c r="BE369" s="144">
        <f>IF(N369="základní",J369,0)</f>
        <v>0</v>
      </c>
      <c r="BF369" s="144">
        <f>IF(N369="snížená",J369,0)</f>
        <v>0</v>
      </c>
      <c r="BG369" s="144">
        <f>IF(N369="zákl. přenesená",J369,0)</f>
        <v>0</v>
      </c>
      <c r="BH369" s="144">
        <f>IF(N369="sníž. přenesená",J369,0)</f>
        <v>0</v>
      </c>
      <c r="BI369" s="144">
        <f>IF(N369="nulová",J369,0)</f>
        <v>0</v>
      </c>
      <c r="BJ369" s="17" t="s">
        <v>88</v>
      </c>
      <c r="BK369" s="144">
        <f>ROUND(I369*H369,2)</f>
        <v>0</v>
      </c>
      <c r="BL369" s="17" t="s">
        <v>274</v>
      </c>
      <c r="BM369" s="143" t="s">
        <v>1191</v>
      </c>
    </row>
    <row r="370" spans="2:65" s="13" customFormat="1" ht="11.25">
      <c r="B370" s="152"/>
      <c r="D370" s="146" t="s">
        <v>172</v>
      </c>
      <c r="E370" s="153" t="s">
        <v>1</v>
      </c>
      <c r="F370" s="154" t="s">
        <v>1187</v>
      </c>
      <c r="H370" s="155">
        <v>106.14</v>
      </c>
      <c r="I370" s="156"/>
      <c r="L370" s="152"/>
      <c r="M370" s="157"/>
      <c r="T370" s="158"/>
      <c r="AT370" s="153" t="s">
        <v>172</v>
      </c>
      <c r="AU370" s="153" t="s">
        <v>90</v>
      </c>
      <c r="AV370" s="13" t="s">
        <v>90</v>
      </c>
      <c r="AW370" s="13" t="s">
        <v>34</v>
      </c>
      <c r="AX370" s="13" t="s">
        <v>88</v>
      </c>
      <c r="AY370" s="153" t="s">
        <v>161</v>
      </c>
    </row>
    <row r="371" spans="2:65" s="13" customFormat="1" ht="11.25">
      <c r="B371" s="152"/>
      <c r="D371" s="146" t="s">
        <v>172</v>
      </c>
      <c r="F371" s="154" t="s">
        <v>1192</v>
      </c>
      <c r="H371" s="155">
        <v>122.06100000000001</v>
      </c>
      <c r="I371" s="156"/>
      <c r="L371" s="152"/>
      <c r="M371" s="157"/>
      <c r="T371" s="158"/>
      <c r="AT371" s="153" t="s">
        <v>172</v>
      </c>
      <c r="AU371" s="153" t="s">
        <v>90</v>
      </c>
      <c r="AV371" s="13" t="s">
        <v>90</v>
      </c>
      <c r="AW371" s="13" t="s">
        <v>4</v>
      </c>
      <c r="AX371" s="13" t="s">
        <v>88</v>
      </c>
      <c r="AY371" s="153" t="s">
        <v>161</v>
      </c>
    </row>
    <row r="372" spans="2:65" s="1" customFormat="1" ht="44.25" customHeight="1">
      <c r="B372" s="32"/>
      <c r="C372" s="173" t="s">
        <v>625</v>
      </c>
      <c r="D372" s="173" t="s">
        <v>255</v>
      </c>
      <c r="E372" s="174" t="s">
        <v>1193</v>
      </c>
      <c r="F372" s="175" t="s">
        <v>1194</v>
      </c>
      <c r="G372" s="176" t="s">
        <v>190</v>
      </c>
      <c r="H372" s="177">
        <v>18.13</v>
      </c>
      <c r="I372" s="178"/>
      <c r="J372" s="179">
        <f>ROUND(I372*H372,2)</f>
        <v>0</v>
      </c>
      <c r="K372" s="175" t="s">
        <v>180</v>
      </c>
      <c r="L372" s="180"/>
      <c r="M372" s="181" t="s">
        <v>1</v>
      </c>
      <c r="N372" s="182" t="s">
        <v>45</v>
      </c>
      <c r="P372" s="141">
        <f>O372*H372</f>
        <v>0</v>
      </c>
      <c r="Q372" s="141">
        <v>5.4000000000000003E-3</v>
      </c>
      <c r="R372" s="141">
        <f>Q372*H372</f>
        <v>9.7902000000000003E-2</v>
      </c>
      <c r="S372" s="141">
        <v>0</v>
      </c>
      <c r="T372" s="142">
        <f>S372*H372</f>
        <v>0</v>
      </c>
      <c r="AR372" s="143" t="s">
        <v>361</v>
      </c>
      <c r="AT372" s="143" t="s">
        <v>255</v>
      </c>
      <c r="AU372" s="143" t="s">
        <v>90</v>
      </c>
      <c r="AY372" s="17" t="s">
        <v>161</v>
      </c>
      <c r="BE372" s="144">
        <f>IF(N372="základní",J372,0)</f>
        <v>0</v>
      </c>
      <c r="BF372" s="144">
        <f>IF(N372="snížená",J372,0)</f>
        <v>0</v>
      </c>
      <c r="BG372" s="144">
        <f>IF(N372="zákl. přenesená",J372,0)</f>
        <v>0</v>
      </c>
      <c r="BH372" s="144">
        <f>IF(N372="sníž. přenesená",J372,0)</f>
        <v>0</v>
      </c>
      <c r="BI372" s="144">
        <f>IF(N372="nulová",J372,0)</f>
        <v>0</v>
      </c>
      <c r="BJ372" s="17" t="s">
        <v>88</v>
      </c>
      <c r="BK372" s="144">
        <f>ROUND(I372*H372,2)</f>
        <v>0</v>
      </c>
      <c r="BL372" s="17" t="s">
        <v>274</v>
      </c>
      <c r="BM372" s="143" t="s">
        <v>1195</v>
      </c>
    </row>
    <row r="373" spans="2:65" s="13" customFormat="1" ht="11.25">
      <c r="B373" s="152"/>
      <c r="D373" s="146" t="s">
        <v>172</v>
      </c>
      <c r="E373" s="153" t="s">
        <v>1</v>
      </c>
      <c r="F373" s="154" t="s">
        <v>1188</v>
      </c>
      <c r="H373" s="155">
        <v>15.765000000000001</v>
      </c>
      <c r="I373" s="156"/>
      <c r="L373" s="152"/>
      <c r="M373" s="157"/>
      <c r="T373" s="158"/>
      <c r="AT373" s="153" t="s">
        <v>172</v>
      </c>
      <c r="AU373" s="153" t="s">
        <v>90</v>
      </c>
      <c r="AV373" s="13" t="s">
        <v>90</v>
      </c>
      <c r="AW373" s="13" t="s">
        <v>34</v>
      </c>
      <c r="AX373" s="13" t="s">
        <v>88</v>
      </c>
      <c r="AY373" s="153" t="s">
        <v>161</v>
      </c>
    </row>
    <row r="374" spans="2:65" s="13" customFormat="1" ht="11.25">
      <c r="B374" s="152"/>
      <c r="D374" s="146" t="s">
        <v>172</v>
      </c>
      <c r="F374" s="154" t="s">
        <v>1196</v>
      </c>
      <c r="H374" s="155">
        <v>18.13</v>
      </c>
      <c r="I374" s="156"/>
      <c r="L374" s="152"/>
      <c r="M374" s="157"/>
      <c r="T374" s="158"/>
      <c r="AT374" s="153" t="s">
        <v>172</v>
      </c>
      <c r="AU374" s="153" t="s">
        <v>90</v>
      </c>
      <c r="AV374" s="13" t="s">
        <v>90</v>
      </c>
      <c r="AW374" s="13" t="s">
        <v>4</v>
      </c>
      <c r="AX374" s="13" t="s">
        <v>88</v>
      </c>
      <c r="AY374" s="153" t="s">
        <v>161</v>
      </c>
    </row>
    <row r="375" spans="2:65" s="11" customFormat="1" ht="22.9" customHeight="1">
      <c r="B375" s="120"/>
      <c r="D375" s="121" t="s">
        <v>79</v>
      </c>
      <c r="E375" s="130" t="s">
        <v>1197</v>
      </c>
      <c r="F375" s="130" t="s">
        <v>1198</v>
      </c>
      <c r="I375" s="123"/>
      <c r="J375" s="131">
        <f>BK375</f>
        <v>0</v>
      </c>
      <c r="L375" s="120"/>
      <c r="M375" s="125"/>
      <c r="P375" s="126">
        <f>SUM(P376:P380)</f>
        <v>0</v>
      </c>
      <c r="R375" s="126">
        <f>SUM(R376:R380)</f>
        <v>1.1995199999999999</v>
      </c>
      <c r="T375" s="127">
        <f>SUM(T376:T380)</f>
        <v>0</v>
      </c>
      <c r="AR375" s="121" t="s">
        <v>90</v>
      </c>
      <c r="AT375" s="128" t="s">
        <v>79</v>
      </c>
      <c r="AU375" s="128" t="s">
        <v>88</v>
      </c>
      <c r="AY375" s="121" t="s">
        <v>161</v>
      </c>
      <c r="BK375" s="129">
        <f>SUM(BK376:BK380)</f>
        <v>0</v>
      </c>
    </row>
    <row r="376" spans="2:65" s="1" customFormat="1" ht="24.2" customHeight="1">
      <c r="B376" s="32"/>
      <c r="C376" s="132" t="s">
        <v>630</v>
      </c>
      <c r="D376" s="132" t="s">
        <v>165</v>
      </c>
      <c r="E376" s="133" t="s">
        <v>1199</v>
      </c>
      <c r="F376" s="134" t="s">
        <v>1200</v>
      </c>
      <c r="G376" s="135" t="s">
        <v>266</v>
      </c>
      <c r="H376" s="136">
        <v>17</v>
      </c>
      <c r="I376" s="137"/>
      <c r="J376" s="138">
        <f>ROUND(I376*H376,2)</f>
        <v>0</v>
      </c>
      <c r="K376" s="134" t="s">
        <v>1</v>
      </c>
      <c r="L376" s="32"/>
      <c r="M376" s="139" t="s">
        <v>1</v>
      </c>
      <c r="N376" s="140" t="s">
        <v>45</v>
      </c>
      <c r="P376" s="141">
        <f>O376*H376</f>
        <v>0</v>
      </c>
      <c r="Q376" s="141">
        <v>6.0000000000000002E-5</v>
      </c>
      <c r="R376" s="141">
        <f>Q376*H376</f>
        <v>1.0200000000000001E-3</v>
      </c>
      <c r="S376" s="141">
        <v>0</v>
      </c>
      <c r="T376" s="142">
        <f>S376*H376</f>
        <v>0</v>
      </c>
      <c r="AR376" s="143" t="s">
        <v>274</v>
      </c>
      <c r="AT376" s="143" t="s">
        <v>165</v>
      </c>
      <c r="AU376" s="143" t="s">
        <v>90</v>
      </c>
      <c r="AY376" s="17" t="s">
        <v>161</v>
      </c>
      <c r="BE376" s="144">
        <f>IF(N376="základní",J376,0)</f>
        <v>0</v>
      </c>
      <c r="BF376" s="144">
        <f>IF(N376="snížená",J376,0)</f>
        <v>0</v>
      </c>
      <c r="BG376" s="144">
        <f>IF(N376="zákl. přenesená",J376,0)</f>
        <v>0</v>
      </c>
      <c r="BH376" s="144">
        <f>IF(N376="sníž. přenesená",J376,0)</f>
        <v>0</v>
      </c>
      <c r="BI376" s="144">
        <f>IF(N376="nulová",J376,0)</f>
        <v>0</v>
      </c>
      <c r="BJ376" s="17" t="s">
        <v>88</v>
      </c>
      <c r="BK376" s="144">
        <f>ROUND(I376*H376,2)</f>
        <v>0</v>
      </c>
      <c r="BL376" s="17" t="s">
        <v>274</v>
      </c>
      <c r="BM376" s="143" t="s">
        <v>1201</v>
      </c>
    </row>
    <row r="377" spans="2:65" s="12" customFormat="1" ht="22.5">
      <c r="B377" s="145"/>
      <c r="D377" s="146" t="s">
        <v>172</v>
      </c>
      <c r="E377" s="147" t="s">
        <v>1</v>
      </c>
      <c r="F377" s="148" t="s">
        <v>1202</v>
      </c>
      <c r="H377" s="147" t="s">
        <v>1</v>
      </c>
      <c r="I377" s="149"/>
      <c r="L377" s="145"/>
      <c r="M377" s="150"/>
      <c r="T377" s="151"/>
      <c r="AT377" s="147" t="s">
        <v>172</v>
      </c>
      <c r="AU377" s="147" t="s">
        <v>90</v>
      </c>
      <c r="AV377" s="12" t="s">
        <v>88</v>
      </c>
      <c r="AW377" s="12" t="s">
        <v>34</v>
      </c>
      <c r="AX377" s="12" t="s">
        <v>80</v>
      </c>
      <c r="AY377" s="147" t="s">
        <v>161</v>
      </c>
    </row>
    <row r="378" spans="2:65" s="13" customFormat="1" ht="11.25">
      <c r="B378" s="152"/>
      <c r="D378" s="146" t="s">
        <v>172</v>
      </c>
      <c r="E378" s="153" t="s">
        <v>1</v>
      </c>
      <c r="F378" s="154" t="s">
        <v>1203</v>
      </c>
      <c r="H378" s="155">
        <v>17</v>
      </c>
      <c r="I378" s="156"/>
      <c r="L378" s="152"/>
      <c r="M378" s="157"/>
      <c r="T378" s="158"/>
      <c r="AT378" s="153" t="s">
        <v>172</v>
      </c>
      <c r="AU378" s="153" t="s">
        <v>90</v>
      </c>
      <c r="AV378" s="13" t="s">
        <v>90</v>
      </c>
      <c r="AW378" s="13" t="s">
        <v>34</v>
      </c>
      <c r="AX378" s="13" t="s">
        <v>88</v>
      </c>
      <c r="AY378" s="153" t="s">
        <v>161</v>
      </c>
    </row>
    <row r="379" spans="2:65" s="1" customFormat="1" ht="24.2" customHeight="1">
      <c r="B379" s="32"/>
      <c r="C379" s="173" t="s">
        <v>635</v>
      </c>
      <c r="D379" s="173" t="s">
        <v>255</v>
      </c>
      <c r="E379" s="174" t="s">
        <v>1204</v>
      </c>
      <c r="F379" s="175" t="s">
        <v>1205</v>
      </c>
      <c r="G379" s="176" t="s">
        <v>266</v>
      </c>
      <c r="H379" s="177">
        <v>17</v>
      </c>
      <c r="I379" s="178"/>
      <c r="J379" s="179">
        <f>ROUND(I379*H379,2)</f>
        <v>0</v>
      </c>
      <c r="K379" s="175" t="s">
        <v>1</v>
      </c>
      <c r="L379" s="180"/>
      <c r="M379" s="181" t="s">
        <v>1</v>
      </c>
      <c r="N379" s="182" t="s">
        <v>45</v>
      </c>
      <c r="P379" s="141">
        <f>O379*H379</f>
        <v>0</v>
      </c>
      <c r="Q379" s="141">
        <v>7.0499999999999993E-2</v>
      </c>
      <c r="R379" s="141">
        <f>Q379*H379</f>
        <v>1.1984999999999999</v>
      </c>
      <c r="S379" s="141">
        <v>0</v>
      </c>
      <c r="T379" s="142">
        <f>S379*H379</f>
        <v>0</v>
      </c>
      <c r="AR379" s="143" t="s">
        <v>361</v>
      </c>
      <c r="AT379" s="143" t="s">
        <v>255</v>
      </c>
      <c r="AU379" s="143" t="s">
        <v>90</v>
      </c>
      <c r="AY379" s="17" t="s">
        <v>161</v>
      </c>
      <c r="BE379" s="144">
        <f>IF(N379="základní",J379,0)</f>
        <v>0</v>
      </c>
      <c r="BF379" s="144">
        <f>IF(N379="snížená",J379,0)</f>
        <v>0</v>
      </c>
      <c r="BG379" s="144">
        <f>IF(N379="zákl. přenesená",J379,0)</f>
        <v>0</v>
      </c>
      <c r="BH379" s="144">
        <f>IF(N379="sníž. přenesená",J379,0)</f>
        <v>0</v>
      </c>
      <c r="BI379" s="144">
        <f>IF(N379="nulová",J379,0)</f>
        <v>0</v>
      </c>
      <c r="BJ379" s="17" t="s">
        <v>88</v>
      </c>
      <c r="BK379" s="144">
        <f>ROUND(I379*H379,2)</f>
        <v>0</v>
      </c>
      <c r="BL379" s="17" t="s">
        <v>274</v>
      </c>
      <c r="BM379" s="143" t="s">
        <v>1206</v>
      </c>
    </row>
    <row r="380" spans="2:65" s="1" customFormat="1" ht="16.5" customHeight="1">
      <c r="B380" s="32"/>
      <c r="C380" s="132" t="s">
        <v>643</v>
      </c>
      <c r="D380" s="132" t="s">
        <v>165</v>
      </c>
      <c r="E380" s="133" t="s">
        <v>1207</v>
      </c>
      <c r="F380" s="134" t="s">
        <v>1208</v>
      </c>
      <c r="G380" s="135" t="s">
        <v>1209</v>
      </c>
      <c r="H380" s="136">
        <v>0</v>
      </c>
      <c r="I380" s="137"/>
      <c r="J380" s="138">
        <f>ROUND(I380*H380,2)</f>
        <v>0</v>
      </c>
      <c r="K380" s="134" t="s">
        <v>180</v>
      </c>
      <c r="L380" s="32"/>
      <c r="M380" s="183" t="s">
        <v>1</v>
      </c>
      <c r="N380" s="184" t="s">
        <v>45</v>
      </c>
      <c r="O380" s="185"/>
      <c r="P380" s="186">
        <f>O380*H380</f>
        <v>0</v>
      </c>
      <c r="Q380" s="186">
        <v>0</v>
      </c>
      <c r="R380" s="186">
        <f>Q380*H380</f>
        <v>0</v>
      </c>
      <c r="S380" s="186">
        <v>0</v>
      </c>
      <c r="T380" s="187">
        <f>S380*H380</f>
        <v>0</v>
      </c>
      <c r="AR380" s="143" t="s">
        <v>1210</v>
      </c>
      <c r="AT380" s="143" t="s">
        <v>165</v>
      </c>
      <c r="AU380" s="143" t="s">
        <v>90</v>
      </c>
      <c r="AY380" s="17" t="s">
        <v>161</v>
      </c>
      <c r="BE380" s="144">
        <f>IF(N380="základní",J380,0)</f>
        <v>0</v>
      </c>
      <c r="BF380" s="144">
        <f>IF(N380="snížená",J380,0)</f>
        <v>0</v>
      </c>
      <c r="BG380" s="144">
        <f>IF(N380="zákl. přenesená",J380,0)</f>
        <v>0</v>
      </c>
      <c r="BH380" s="144">
        <f>IF(N380="sníž. přenesená",J380,0)</f>
        <v>0</v>
      </c>
      <c r="BI380" s="144">
        <f>IF(N380="nulová",J380,0)</f>
        <v>0</v>
      </c>
      <c r="BJ380" s="17" t="s">
        <v>88</v>
      </c>
      <c r="BK380" s="144">
        <f>ROUND(I380*H380,2)</f>
        <v>0</v>
      </c>
      <c r="BL380" s="17" t="s">
        <v>1210</v>
      </c>
      <c r="BM380" s="143" t="s">
        <v>1211</v>
      </c>
    </row>
    <row r="381" spans="2:65" s="1" customFormat="1" ht="6.95" customHeight="1">
      <c r="B381" s="44"/>
      <c r="C381" s="45"/>
      <c r="D381" s="45"/>
      <c r="E381" s="45"/>
      <c r="F381" s="45"/>
      <c r="G381" s="45"/>
      <c r="H381" s="45"/>
      <c r="I381" s="45"/>
      <c r="J381" s="45"/>
      <c r="K381" s="45"/>
      <c r="L381" s="32"/>
    </row>
  </sheetData>
  <sheetProtection algorithmName="SHA-512" hashValue="ftTwpaOUcZ3klxd1pIwENSC7Lfw8UMlbo0kIxbT14BEwFR2/aC4CR2NB8T8bye5QOFPSvryCMYhHdHBBlUPxWQ==" saltValue="5lqes/HGFmrtU3tXyiqjnbRLaHqfdehZUV1ronGYlhaude48FiFwnIJY0ygMknQcFdE/2wZF1YnKQsq0EX4zFg==" spinCount="100000" sheet="1" objects="1" scenarios="1" formatColumns="0" formatRows="0" autoFilter="0"/>
  <autoFilter ref="C128:K380" xr:uid="{00000000-0009-0000-0000-000002000000}"/>
  <mergeCells count="9">
    <mergeCell ref="E87:H87"/>
    <mergeCell ref="E119:H119"/>
    <mergeCell ref="E121:H121"/>
    <mergeCell ref="L2:V2"/>
    <mergeCell ref="E7:H7"/>
    <mergeCell ref="E9:H9"/>
    <mergeCell ref="E18:H18"/>
    <mergeCell ref="E27:H27"/>
    <mergeCell ref="E85:H85"/>
  </mergeCells>
  <pageMargins left="0.39370078740157483" right="0.39370078740157483" top="0.39370078740157483" bottom="0.39370078740157483" header="0" footer="0"/>
  <pageSetup paperSize="9" scale="76" fitToHeight="0" orientation="portrait"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BM386"/>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9"/>
      <c r="M2" s="219"/>
      <c r="N2" s="219"/>
      <c r="O2" s="219"/>
      <c r="P2" s="219"/>
      <c r="Q2" s="219"/>
      <c r="R2" s="219"/>
      <c r="S2" s="219"/>
      <c r="T2" s="219"/>
      <c r="U2" s="219"/>
      <c r="V2" s="219"/>
      <c r="AT2" s="17" t="s">
        <v>96</v>
      </c>
    </row>
    <row r="3" spans="2:46" ht="6.95" customHeight="1">
      <c r="B3" s="18"/>
      <c r="C3" s="19"/>
      <c r="D3" s="19"/>
      <c r="E3" s="19"/>
      <c r="F3" s="19"/>
      <c r="G3" s="19"/>
      <c r="H3" s="19"/>
      <c r="I3" s="19"/>
      <c r="J3" s="19"/>
      <c r="K3" s="19"/>
      <c r="L3" s="20"/>
      <c r="AT3" s="17" t="s">
        <v>90</v>
      </c>
    </row>
    <row r="4" spans="2:46" ht="24.95" customHeight="1">
      <c r="B4" s="20"/>
      <c r="D4" s="21" t="s">
        <v>111</v>
      </c>
      <c r="L4" s="20"/>
      <c r="M4" s="88" t="s">
        <v>10</v>
      </c>
      <c r="AT4" s="17" t="s">
        <v>4</v>
      </c>
    </row>
    <row r="5" spans="2:46" ht="6.95" customHeight="1">
      <c r="B5" s="20"/>
      <c r="L5" s="20"/>
    </row>
    <row r="6" spans="2:46" ht="12" customHeight="1">
      <c r="B6" s="20"/>
      <c r="D6" s="27" t="s">
        <v>16</v>
      </c>
      <c r="L6" s="20"/>
    </row>
    <row r="7" spans="2:46" ht="16.5" customHeight="1">
      <c r="B7" s="20"/>
      <c r="E7" s="234" t="str">
        <f>'Rekapitulace stavby'!K6</f>
        <v>III/2444 a III/0105A Přezletice, průtah - III. etapa</v>
      </c>
      <c r="F7" s="235"/>
      <c r="G7" s="235"/>
      <c r="H7" s="235"/>
      <c r="L7" s="20"/>
    </row>
    <row r="8" spans="2:46" s="1" customFormat="1" ht="12" customHeight="1">
      <c r="B8" s="32"/>
      <c r="D8" s="27" t="s">
        <v>112</v>
      </c>
      <c r="L8" s="32"/>
    </row>
    <row r="9" spans="2:46" s="1" customFormat="1" ht="16.5" customHeight="1">
      <c r="B9" s="32"/>
      <c r="E9" s="196" t="s">
        <v>1212</v>
      </c>
      <c r="F9" s="236"/>
      <c r="G9" s="236"/>
      <c r="H9" s="236"/>
      <c r="L9" s="32"/>
    </row>
    <row r="10" spans="2:46" s="1" customFormat="1" ht="11.25">
      <c r="B10" s="32"/>
      <c r="L10" s="32"/>
    </row>
    <row r="11" spans="2:46" s="1" customFormat="1" ht="12" customHeight="1">
      <c r="B11" s="32"/>
      <c r="D11" s="27" t="s">
        <v>18</v>
      </c>
      <c r="F11" s="25" t="s">
        <v>1</v>
      </c>
      <c r="I11" s="27" t="s">
        <v>19</v>
      </c>
      <c r="J11" s="25" t="s">
        <v>1</v>
      </c>
      <c r="L11" s="32"/>
    </row>
    <row r="12" spans="2:46" s="1" customFormat="1" ht="12" customHeight="1">
      <c r="B12" s="32"/>
      <c r="D12" s="27" t="s">
        <v>20</v>
      </c>
      <c r="F12" s="25" t="s">
        <v>21</v>
      </c>
      <c r="I12" s="27" t="s">
        <v>22</v>
      </c>
      <c r="J12" s="52" t="str">
        <f>'Rekapitulace stavby'!AN8</f>
        <v>10. 7. 2025</v>
      </c>
      <c r="L12" s="32"/>
    </row>
    <row r="13" spans="2:46" s="1" customFormat="1" ht="10.9" customHeight="1">
      <c r="B13" s="32"/>
      <c r="L13" s="32"/>
    </row>
    <row r="14" spans="2:46" s="1" customFormat="1" ht="12" customHeight="1">
      <c r="B14" s="32"/>
      <c r="D14" s="27" t="s">
        <v>24</v>
      </c>
      <c r="I14" s="27" t="s">
        <v>25</v>
      </c>
      <c r="J14" s="25" t="s">
        <v>1</v>
      </c>
      <c r="L14" s="32"/>
    </row>
    <row r="15" spans="2:46" s="1" customFormat="1" ht="18" customHeight="1">
      <c r="B15" s="32"/>
      <c r="E15" s="25" t="s">
        <v>26</v>
      </c>
      <c r="I15" s="27" t="s">
        <v>27</v>
      </c>
      <c r="J15" s="25" t="s">
        <v>1</v>
      </c>
      <c r="L15" s="32"/>
    </row>
    <row r="16" spans="2:46" s="1" customFormat="1" ht="6.95" customHeight="1">
      <c r="B16" s="32"/>
      <c r="L16" s="32"/>
    </row>
    <row r="17" spans="2:12" s="1" customFormat="1" ht="12" customHeight="1">
      <c r="B17" s="32"/>
      <c r="D17" s="27" t="s">
        <v>28</v>
      </c>
      <c r="I17" s="27" t="s">
        <v>25</v>
      </c>
      <c r="J17" s="28" t="str">
        <f>'Rekapitulace stavby'!AN13</f>
        <v>Vyplň údaj</v>
      </c>
      <c r="L17" s="32"/>
    </row>
    <row r="18" spans="2:12" s="1" customFormat="1" ht="18" customHeight="1">
      <c r="B18" s="32"/>
      <c r="E18" s="237" t="str">
        <f>'Rekapitulace stavby'!E14</f>
        <v>Vyplň údaj</v>
      </c>
      <c r="F18" s="218"/>
      <c r="G18" s="218"/>
      <c r="H18" s="218"/>
      <c r="I18" s="27" t="s">
        <v>27</v>
      </c>
      <c r="J18" s="28" t="str">
        <f>'Rekapitulace stavby'!AN14</f>
        <v>Vyplň údaj</v>
      </c>
      <c r="L18" s="32"/>
    </row>
    <row r="19" spans="2:12" s="1" customFormat="1" ht="6.95" customHeight="1">
      <c r="B19" s="32"/>
      <c r="L19" s="32"/>
    </row>
    <row r="20" spans="2:12" s="1" customFormat="1" ht="12" customHeight="1">
      <c r="B20" s="32"/>
      <c r="D20" s="27" t="s">
        <v>30</v>
      </c>
      <c r="I20" s="27" t="s">
        <v>25</v>
      </c>
      <c r="J20" s="25" t="str">
        <f>IF('Rekapitulace stavby'!AN16="","",'Rekapitulace stavby'!AN16)</f>
        <v>27086135</v>
      </c>
      <c r="L20" s="32"/>
    </row>
    <row r="21" spans="2:12" s="1" customFormat="1" ht="18" customHeight="1">
      <c r="B21" s="32"/>
      <c r="E21" s="25" t="str">
        <f>IF('Rekapitulace stavby'!E17="","",'Rekapitulace stavby'!E17)</f>
        <v>CR Project s.r.o.</v>
      </c>
      <c r="I21" s="27" t="s">
        <v>27</v>
      </c>
      <c r="J21" s="25" t="str">
        <f>IF('Rekapitulace stavby'!AN17="","",'Rekapitulace stavby'!AN17)</f>
        <v>CZ27086135</v>
      </c>
      <c r="L21" s="32"/>
    </row>
    <row r="22" spans="2:12" s="1" customFormat="1" ht="6.95" customHeight="1">
      <c r="B22" s="32"/>
      <c r="L22" s="32"/>
    </row>
    <row r="23" spans="2:12" s="1" customFormat="1" ht="12" customHeight="1">
      <c r="B23" s="32"/>
      <c r="D23" s="27" t="s">
        <v>35</v>
      </c>
      <c r="I23" s="27" t="s">
        <v>25</v>
      </c>
      <c r="J23" s="25" t="s">
        <v>1</v>
      </c>
      <c r="L23" s="32"/>
    </row>
    <row r="24" spans="2:12" s="1" customFormat="1" ht="18" customHeight="1">
      <c r="B24" s="32"/>
      <c r="E24" s="25" t="s">
        <v>21</v>
      </c>
      <c r="I24" s="27" t="s">
        <v>27</v>
      </c>
      <c r="J24" s="25" t="s">
        <v>1</v>
      </c>
      <c r="L24" s="32"/>
    </row>
    <row r="25" spans="2:12" s="1" customFormat="1" ht="6.95" customHeight="1">
      <c r="B25" s="32"/>
      <c r="L25" s="32"/>
    </row>
    <row r="26" spans="2:12" s="1" customFormat="1" ht="12" customHeight="1">
      <c r="B26" s="32"/>
      <c r="D26" s="27" t="s">
        <v>38</v>
      </c>
      <c r="L26" s="32"/>
    </row>
    <row r="27" spans="2:12" s="7" customFormat="1" ht="16.5" customHeight="1">
      <c r="B27" s="89"/>
      <c r="E27" s="223" t="s">
        <v>1</v>
      </c>
      <c r="F27" s="223"/>
      <c r="G27" s="223"/>
      <c r="H27" s="223"/>
      <c r="L27" s="89"/>
    </row>
    <row r="28" spans="2:12" s="1" customFormat="1" ht="6.95" customHeight="1">
      <c r="B28" s="32"/>
      <c r="L28" s="32"/>
    </row>
    <row r="29" spans="2:12" s="1" customFormat="1" ht="6.95" customHeight="1">
      <c r="B29" s="32"/>
      <c r="D29" s="53"/>
      <c r="E29" s="53"/>
      <c r="F29" s="53"/>
      <c r="G29" s="53"/>
      <c r="H29" s="53"/>
      <c r="I29" s="53"/>
      <c r="J29" s="53"/>
      <c r="K29" s="53"/>
      <c r="L29" s="32"/>
    </row>
    <row r="30" spans="2:12" s="1" customFormat="1" ht="25.35" customHeight="1">
      <c r="B30" s="32"/>
      <c r="D30" s="90" t="s">
        <v>40</v>
      </c>
      <c r="J30" s="66">
        <f>ROUNDUP(J129, 2)</f>
        <v>0</v>
      </c>
      <c r="L30" s="32"/>
    </row>
    <row r="31" spans="2:12" s="1" customFormat="1" ht="6.95" customHeight="1">
      <c r="B31" s="32"/>
      <c r="D31" s="53"/>
      <c r="E31" s="53"/>
      <c r="F31" s="53"/>
      <c r="G31" s="53"/>
      <c r="H31" s="53"/>
      <c r="I31" s="53"/>
      <c r="J31" s="53"/>
      <c r="K31" s="53"/>
      <c r="L31" s="32"/>
    </row>
    <row r="32" spans="2:12" s="1" customFormat="1" ht="14.45" customHeight="1">
      <c r="B32" s="32"/>
      <c r="F32" s="35" t="s">
        <v>42</v>
      </c>
      <c r="I32" s="35" t="s">
        <v>41</v>
      </c>
      <c r="J32" s="35" t="s">
        <v>43</v>
      </c>
      <c r="L32" s="32"/>
    </row>
    <row r="33" spans="2:12" s="1" customFormat="1" ht="14.45" customHeight="1">
      <c r="B33" s="32"/>
      <c r="D33" s="55" t="s">
        <v>44</v>
      </c>
      <c r="E33" s="27" t="s">
        <v>45</v>
      </c>
      <c r="F33" s="91">
        <f>ROUNDUP((SUM(BE129:BE385)),  2)</f>
        <v>0</v>
      </c>
      <c r="I33" s="92">
        <v>0.21</v>
      </c>
      <c r="J33" s="91">
        <f>ROUNDUP(((SUM(BE129:BE385))*I33),  2)</f>
        <v>0</v>
      </c>
      <c r="L33" s="32"/>
    </row>
    <row r="34" spans="2:12" s="1" customFormat="1" ht="14.45" customHeight="1">
      <c r="B34" s="32"/>
      <c r="E34" s="27" t="s">
        <v>46</v>
      </c>
      <c r="F34" s="91">
        <f>ROUNDUP((SUM(BF129:BF385)),  2)</f>
        <v>0</v>
      </c>
      <c r="I34" s="92">
        <v>0.12</v>
      </c>
      <c r="J34" s="91">
        <f>ROUNDUP(((SUM(BF129:BF385))*I34),  2)</f>
        <v>0</v>
      </c>
      <c r="L34" s="32"/>
    </row>
    <row r="35" spans="2:12" s="1" customFormat="1" ht="14.45" hidden="1" customHeight="1">
      <c r="B35" s="32"/>
      <c r="E35" s="27" t="s">
        <v>47</v>
      </c>
      <c r="F35" s="91">
        <f>ROUNDUP((SUM(BG129:BG385)),  2)</f>
        <v>0</v>
      </c>
      <c r="I35" s="92">
        <v>0.21</v>
      </c>
      <c r="J35" s="91">
        <f>0</f>
        <v>0</v>
      </c>
      <c r="L35" s="32"/>
    </row>
    <row r="36" spans="2:12" s="1" customFormat="1" ht="14.45" hidden="1" customHeight="1">
      <c r="B36" s="32"/>
      <c r="E36" s="27" t="s">
        <v>48</v>
      </c>
      <c r="F36" s="91">
        <f>ROUNDUP((SUM(BH129:BH385)),  2)</f>
        <v>0</v>
      </c>
      <c r="I36" s="92">
        <v>0.12</v>
      </c>
      <c r="J36" s="91">
        <f>0</f>
        <v>0</v>
      </c>
      <c r="L36" s="32"/>
    </row>
    <row r="37" spans="2:12" s="1" customFormat="1" ht="14.45" hidden="1" customHeight="1">
      <c r="B37" s="32"/>
      <c r="E37" s="27" t="s">
        <v>49</v>
      </c>
      <c r="F37" s="91">
        <f>ROUNDUP((SUM(BI129:BI385)),  2)</f>
        <v>0</v>
      </c>
      <c r="I37" s="92">
        <v>0</v>
      </c>
      <c r="J37" s="91">
        <f>0</f>
        <v>0</v>
      </c>
      <c r="L37" s="32"/>
    </row>
    <row r="38" spans="2:12" s="1" customFormat="1" ht="6.95" customHeight="1">
      <c r="B38" s="32"/>
      <c r="L38" s="32"/>
    </row>
    <row r="39" spans="2:12" s="1" customFormat="1" ht="25.35" customHeight="1">
      <c r="B39" s="32"/>
      <c r="C39" s="93"/>
      <c r="D39" s="94" t="s">
        <v>50</v>
      </c>
      <c r="E39" s="57"/>
      <c r="F39" s="57"/>
      <c r="G39" s="95" t="s">
        <v>51</v>
      </c>
      <c r="H39" s="96" t="s">
        <v>52</v>
      </c>
      <c r="I39" s="57"/>
      <c r="J39" s="97">
        <f>SUM(J30:J37)</f>
        <v>0</v>
      </c>
      <c r="K39" s="98"/>
      <c r="L39" s="32"/>
    </row>
    <row r="40" spans="2:12" s="1" customFormat="1" ht="14.45" customHeight="1">
      <c r="B40" s="32"/>
      <c r="L40" s="32"/>
    </row>
    <row r="41" spans="2:12" ht="14.45" customHeight="1">
      <c r="B41" s="20"/>
      <c r="L41" s="20"/>
    </row>
    <row r="42" spans="2:12" ht="14.45" customHeight="1">
      <c r="B42" s="20"/>
      <c r="L42" s="20"/>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53</v>
      </c>
      <c r="E50" s="42"/>
      <c r="F50" s="42"/>
      <c r="G50" s="41" t="s">
        <v>54</v>
      </c>
      <c r="H50" s="42"/>
      <c r="I50" s="42"/>
      <c r="J50" s="42"/>
      <c r="K50" s="42"/>
      <c r="L50" s="32"/>
    </row>
    <row r="51" spans="2:12" ht="11.25">
      <c r="B51" s="20"/>
      <c r="L51" s="20"/>
    </row>
    <row r="52" spans="2:12" ht="11.25">
      <c r="B52" s="20"/>
      <c r="L52" s="20"/>
    </row>
    <row r="53" spans="2:12" ht="11.25">
      <c r="B53" s="20"/>
      <c r="L53" s="20"/>
    </row>
    <row r="54" spans="2:12" ht="11.25">
      <c r="B54" s="20"/>
      <c r="L54" s="20"/>
    </row>
    <row r="55" spans="2:12" ht="11.25">
      <c r="B55" s="20"/>
      <c r="L55" s="20"/>
    </row>
    <row r="56" spans="2:12" ht="11.25">
      <c r="B56" s="20"/>
      <c r="L56" s="20"/>
    </row>
    <row r="57" spans="2:12" ht="11.25">
      <c r="B57" s="20"/>
      <c r="L57" s="20"/>
    </row>
    <row r="58" spans="2:12" ht="11.25">
      <c r="B58" s="20"/>
      <c r="L58" s="20"/>
    </row>
    <row r="59" spans="2:12" ht="11.25">
      <c r="B59" s="20"/>
      <c r="L59" s="20"/>
    </row>
    <row r="60" spans="2:12" ht="11.25">
      <c r="B60" s="20"/>
      <c r="L60" s="20"/>
    </row>
    <row r="61" spans="2:12" s="1" customFormat="1" ht="12.75">
      <c r="B61" s="32"/>
      <c r="D61" s="43" t="s">
        <v>55</v>
      </c>
      <c r="E61" s="34"/>
      <c r="F61" s="99" t="s">
        <v>56</v>
      </c>
      <c r="G61" s="43" t="s">
        <v>55</v>
      </c>
      <c r="H61" s="34"/>
      <c r="I61" s="34"/>
      <c r="J61" s="100" t="s">
        <v>56</v>
      </c>
      <c r="K61" s="34"/>
      <c r="L61" s="32"/>
    </row>
    <row r="62" spans="2:12" ht="11.25">
      <c r="B62" s="20"/>
      <c r="L62" s="20"/>
    </row>
    <row r="63" spans="2:12" ht="11.25">
      <c r="B63" s="20"/>
      <c r="L63" s="20"/>
    </row>
    <row r="64" spans="2:12" ht="11.25">
      <c r="B64" s="20"/>
      <c r="L64" s="20"/>
    </row>
    <row r="65" spans="2:12" s="1" customFormat="1" ht="12.75">
      <c r="B65" s="32"/>
      <c r="D65" s="41" t="s">
        <v>57</v>
      </c>
      <c r="E65" s="42"/>
      <c r="F65" s="42"/>
      <c r="G65" s="41" t="s">
        <v>58</v>
      </c>
      <c r="H65" s="42"/>
      <c r="I65" s="42"/>
      <c r="J65" s="42"/>
      <c r="K65" s="42"/>
      <c r="L65" s="32"/>
    </row>
    <row r="66" spans="2:12" ht="11.25">
      <c r="B66" s="20"/>
      <c r="L66" s="20"/>
    </row>
    <row r="67" spans="2:12" ht="11.25">
      <c r="B67" s="20"/>
      <c r="L67" s="20"/>
    </row>
    <row r="68" spans="2:12" ht="11.25">
      <c r="B68" s="20"/>
      <c r="L68" s="20"/>
    </row>
    <row r="69" spans="2:12" ht="11.25">
      <c r="B69" s="20"/>
      <c r="L69" s="20"/>
    </row>
    <row r="70" spans="2:12" ht="11.25">
      <c r="B70" s="20"/>
      <c r="L70" s="20"/>
    </row>
    <row r="71" spans="2:12" ht="11.25">
      <c r="B71" s="20"/>
      <c r="L71" s="20"/>
    </row>
    <row r="72" spans="2:12" ht="11.25">
      <c r="B72" s="20"/>
      <c r="L72" s="20"/>
    </row>
    <row r="73" spans="2:12" ht="11.25">
      <c r="B73" s="20"/>
      <c r="L73" s="20"/>
    </row>
    <row r="74" spans="2:12" ht="11.25">
      <c r="B74" s="20"/>
      <c r="L74" s="20"/>
    </row>
    <row r="75" spans="2:12" ht="11.25">
      <c r="B75" s="20"/>
      <c r="L75" s="20"/>
    </row>
    <row r="76" spans="2:12" s="1" customFormat="1" ht="12.75">
      <c r="B76" s="32"/>
      <c r="D76" s="43" t="s">
        <v>55</v>
      </c>
      <c r="E76" s="34"/>
      <c r="F76" s="99" t="s">
        <v>56</v>
      </c>
      <c r="G76" s="43" t="s">
        <v>55</v>
      </c>
      <c r="H76" s="34"/>
      <c r="I76" s="34"/>
      <c r="J76" s="100" t="s">
        <v>56</v>
      </c>
      <c r="K76" s="34"/>
      <c r="L76" s="32"/>
    </row>
    <row r="77" spans="2:12" s="1" customFormat="1" ht="14.45" customHeight="1">
      <c r="B77" s="44"/>
      <c r="C77" s="45"/>
      <c r="D77" s="45"/>
      <c r="E77" s="45"/>
      <c r="F77" s="45"/>
      <c r="G77" s="45"/>
      <c r="H77" s="45"/>
      <c r="I77" s="45"/>
      <c r="J77" s="45"/>
      <c r="K77" s="45"/>
      <c r="L77" s="32"/>
    </row>
    <row r="81" spans="2:47" s="1" customFormat="1" ht="6.95" customHeight="1">
      <c r="B81" s="46"/>
      <c r="C81" s="47"/>
      <c r="D81" s="47"/>
      <c r="E81" s="47"/>
      <c r="F81" s="47"/>
      <c r="G81" s="47"/>
      <c r="H81" s="47"/>
      <c r="I81" s="47"/>
      <c r="J81" s="47"/>
      <c r="K81" s="47"/>
      <c r="L81" s="32"/>
    </row>
    <row r="82" spans="2:47" s="1" customFormat="1" ht="24.95" customHeight="1">
      <c r="B82" s="32"/>
      <c r="C82" s="21" t="s">
        <v>114</v>
      </c>
      <c r="L82" s="32"/>
    </row>
    <row r="83" spans="2:47" s="1" customFormat="1" ht="6.95" customHeight="1">
      <c r="B83" s="32"/>
      <c r="L83" s="32"/>
    </row>
    <row r="84" spans="2:47" s="1" customFormat="1" ht="12" customHeight="1">
      <c r="B84" s="32"/>
      <c r="C84" s="27" t="s">
        <v>16</v>
      </c>
      <c r="L84" s="32"/>
    </row>
    <row r="85" spans="2:47" s="1" customFormat="1" ht="16.5" customHeight="1">
      <c r="B85" s="32"/>
      <c r="E85" s="234" t="str">
        <f>E7</f>
        <v>III/2444 a III/0105A Přezletice, průtah - III. etapa</v>
      </c>
      <c r="F85" s="235"/>
      <c r="G85" s="235"/>
      <c r="H85" s="235"/>
      <c r="L85" s="32"/>
    </row>
    <row r="86" spans="2:47" s="1" customFormat="1" ht="12" customHeight="1">
      <c r="B86" s="32"/>
      <c r="C86" s="27" t="s">
        <v>112</v>
      </c>
      <c r="L86" s="32"/>
    </row>
    <row r="87" spans="2:47" s="1" customFormat="1" ht="16.5" customHeight="1">
      <c r="B87" s="32"/>
      <c r="E87" s="196" t="str">
        <f>E9</f>
        <v>SO.202 - SO.202 - Propustek v km 0,438 85</v>
      </c>
      <c r="F87" s="236"/>
      <c r="G87" s="236"/>
      <c r="H87" s="236"/>
      <c r="L87" s="32"/>
    </row>
    <row r="88" spans="2:47" s="1" customFormat="1" ht="6.95" customHeight="1">
      <c r="B88" s="32"/>
      <c r="L88" s="32"/>
    </row>
    <row r="89" spans="2:47" s="1" customFormat="1" ht="12" customHeight="1">
      <c r="B89" s="32"/>
      <c r="C89" s="27" t="s">
        <v>20</v>
      </c>
      <c r="F89" s="25" t="str">
        <f>F12</f>
        <v xml:space="preserve"> </v>
      </c>
      <c r="I89" s="27" t="s">
        <v>22</v>
      </c>
      <c r="J89" s="52" t="str">
        <f>IF(J12="","",J12)</f>
        <v>10. 7. 2025</v>
      </c>
      <c r="L89" s="32"/>
    </row>
    <row r="90" spans="2:47" s="1" customFormat="1" ht="6.95" customHeight="1">
      <c r="B90" s="32"/>
      <c r="L90" s="32"/>
    </row>
    <row r="91" spans="2:47" s="1" customFormat="1" ht="15.2" customHeight="1">
      <c r="B91" s="32"/>
      <c r="C91" s="27" t="s">
        <v>24</v>
      </c>
      <c r="F91" s="25" t="str">
        <f>E15</f>
        <v>KSÚS středočeského kraje, Obec Přezletice</v>
      </c>
      <c r="I91" s="27" t="s">
        <v>30</v>
      </c>
      <c r="J91" s="30" t="str">
        <f>E21</f>
        <v>CR Project s.r.o.</v>
      </c>
      <c r="L91" s="32"/>
    </row>
    <row r="92" spans="2:47" s="1" customFormat="1" ht="15.2" customHeight="1">
      <c r="B92" s="32"/>
      <c r="C92" s="27" t="s">
        <v>28</v>
      </c>
      <c r="F92" s="25" t="str">
        <f>IF(E18="","",E18)</f>
        <v>Vyplň údaj</v>
      </c>
      <c r="I92" s="27" t="s">
        <v>35</v>
      </c>
      <c r="J92" s="30" t="str">
        <f>E24</f>
        <v xml:space="preserve"> </v>
      </c>
      <c r="L92" s="32"/>
    </row>
    <row r="93" spans="2:47" s="1" customFormat="1" ht="10.35" customHeight="1">
      <c r="B93" s="32"/>
      <c r="L93" s="32"/>
    </row>
    <row r="94" spans="2:47" s="1" customFormat="1" ht="29.25" customHeight="1">
      <c r="B94" s="32"/>
      <c r="C94" s="101" t="s">
        <v>115</v>
      </c>
      <c r="D94" s="93"/>
      <c r="E94" s="93"/>
      <c r="F94" s="93"/>
      <c r="G94" s="93"/>
      <c r="H94" s="93"/>
      <c r="I94" s="93"/>
      <c r="J94" s="102" t="s">
        <v>116</v>
      </c>
      <c r="K94" s="93"/>
      <c r="L94" s="32"/>
    </row>
    <row r="95" spans="2:47" s="1" customFormat="1" ht="10.35" customHeight="1">
      <c r="B95" s="32"/>
      <c r="L95" s="32"/>
    </row>
    <row r="96" spans="2:47" s="1" customFormat="1" ht="22.9" customHeight="1">
      <c r="B96" s="32"/>
      <c r="C96" s="103" t="s">
        <v>117</v>
      </c>
      <c r="J96" s="66">
        <f>J129</f>
        <v>0</v>
      </c>
      <c r="L96" s="32"/>
      <c r="AU96" s="17" t="s">
        <v>118</v>
      </c>
    </row>
    <row r="97" spans="2:12" s="8" customFormat="1" ht="24.95" customHeight="1">
      <c r="B97" s="104"/>
      <c r="D97" s="105" t="s">
        <v>119</v>
      </c>
      <c r="E97" s="106"/>
      <c r="F97" s="106"/>
      <c r="G97" s="106"/>
      <c r="H97" s="106"/>
      <c r="I97" s="106"/>
      <c r="J97" s="107">
        <f>J130</f>
        <v>0</v>
      </c>
      <c r="L97" s="104"/>
    </row>
    <row r="98" spans="2:12" s="9" customFormat="1" ht="19.899999999999999" customHeight="1">
      <c r="B98" s="108"/>
      <c r="D98" s="109" t="s">
        <v>120</v>
      </c>
      <c r="E98" s="110"/>
      <c r="F98" s="110"/>
      <c r="G98" s="110"/>
      <c r="H98" s="110"/>
      <c r="I98" s="110"/>
      <c r="J98" s="111">
        <f>J131</f>
        <v>0</v>
      </c>
      <c r="L98" s="108"/>
    </row>
    <row r="99" spans="2:12" s="9" customFormat="1" ht="19.899999999999999" customHeight="1">
      <c r="B99" s="108"/>
      <c r="D99" s="109" t="s">
        <v>124</v>
      </c>
      <c r="E99" s="110"/>
      <c r="F99" s="110"/>
      <c r="G99" s="110"/>
      <c r="H99" s="110"/>
      <c r="I99" s="110"/>
      <c r="J99" s="111">
        <f>J181</f>
        <v>0</v>
      </c>
      <c r="L99" s="108"/>
    </row>
    <row r="100" spans="2:12" s="9" customFormat="1" ht="19.899999999999999" customHeight="1">
      <c r="B100" s="108"/>
      <c r="D100" s="109" t="s">
        <v>850</v>
      </c>
      <c r="E100" s="110"/>
      <c r="F100" s="110"/>
      <c r="G100" s="110"/>
      <c r="H100" s="110"/>
      <c r="I100" s="110"/>
      <c r="J100" s="111">
        <f>J223</f>
        <v>0</v>
      </c>
      <c r="L100" s="108"/>
    </row>
    <row r="101" spans="2:12" s="9" customFormat="1" ht="19.899999999999999" customHeight="1">
      <c r="B101" s="108"/>
      <c r="D101" s="109" t="s">
        <v>851</v>
      </c>
      <c r="E101" s="110"/>
      <c r="F101" s="110"/>
      <c r="G101" s="110"/>
      <c r="H101" s="110"/>
      <c r="I101" s="110"/>
      <c r="J101" s="111">
        <f>J254</f>
        <v>0</v>
      </c>
      <c r="L101" s="108"/>
    </row>
    <row r="102" spans="2:12" s="9" customFormat="1" ht="19.899999999999999" customHeight="1">
      <c r="B102" s="108"/>
      <c r="D102" s="109" t="s">
        <v>852</v>
      </c>
      <c r="E102" s="110"/>
      <c r="F102" s="110"/>
      <c r="G102" s="110"/>
      <c r="H102" s="110"/>
      <c r="I102" s="110"/>
      <c r="J102" s="111">
        <f>J283</f>
        <v>0</v>
      </c>
      <c r="L102" s="108"/>
    </row>
    <row r="103" spans="2:12" s="9" customFormat="1" ht="19.899999999999999" customHeight="1">
      <c r="B103" s="108"/>
      <c r="D103" s="109" t="s">
        <v>853</v>
      </c>
      <c r="E103" s="110"/>
      <c r="F103" s="110"/>
      <c r="G103" s="110"/>
      <c r="H103" s="110"/>
      <c r="I103" s="110"/>
      <c r="J103" s="111">
        <f>J298</f>
        <v>0</v>
      </c>
      <c r="L103" s="108"/>
    </row>
    <row r="104" spans="2:12" s="9" customFormat="1" ht="19.899999999999999" customHeight="1">
      <c r="B104" s="108"/>
      <c r="D104" s="109" t="s">
        <v>854</v>
      </c>
      <c r="E104" s="110"/>
      <c r="F104" s="110"/>
      <c r="G104" s="110"/>
      <c r="H104" s="110"/>
      <c r="I104" s="110"/>
      <c r="J104" s="111">
        <f>J302</f>
        <v>0</v>
      </c>
      <c r="L104" s="108"/>
    </row>
    <row r="105" spans="2:12" s="9" customFormat="1" ht="19.899999999999999" customHeight="1">
      <c r="B105" s="108"/>
      <c r="D105" s="109" t="s">
        <v>855</v>
      </c>
      <c r="E105" s="110"/>
      <c r="F105" s="110"/>
      <c r="G105" s="110"/>
      <c r="H105" s="110"/>
      <c r="I105" s="110"/>
      <c r="J105" s="111">
        <f>J331</f>
        <v>0</v>
      </c>
      <c r="L105" s="108"/>
    </row>
    <row r="106" spans="2:12" s="9" customFormat="1" ht="19.899999999999999" customHeight="1">
      <c r="B106" s="108"/>
      <c r="D106" s="109" t="s">
        <v>856</v>
      </c>
      <c r="E106" s="110"/>
      <c r="F106" s="110"/>
      <c r="G106" s="110"/>
      <c r="H106" s="110"/>
      <c r="I106" s="110"/>
      <c r="J106" s="111">
        <f>J346</f>
        <v>0</v>
      </c>
      <c r="L106" s="108"/>
    </row>
    <row r="107" spans="2:12" s="8" customFormat="1" ht="24.95" customHeight="1">
      <c r="B107" s="104"/>
      <c r="D107" s="105" t="s">
        <v>857</v>
      </c>
      <c r="E107" s="106"/>
      <c r="F107" s="106"/>
      <c r="G107" s="106"/>
      <c r="H107" s="106"/>
      <c r="I107" s="106"/>
      <c r="J107" s="107">
        <f>J349</f>
        <v>0</v>
      </c>
      <c r="L107" s="104"/>
    </row>
    <row r="108" spans="2:12" s="9" customFormat="1" ht="19.899999999999999" customHeight="1">
      <c r="B108" s="108"/>
      <c r="D108" s="109" t="s">
        <v>858</v>
      </c>
      <c r="E108" s="110"/>
      <c r="F108" s="110"/>
      <c r="G108" s="110"/>
      <c r="H108" s="110"/>
      <c r="I108" s="110"/>
      <c r="J108" s="111">
        <f>J350</f>
        <v>0</v>
      </c>
      <c r="L108" s="108"/>
    </row>
    <row r="109" spans="2:12" s="9" customFormat="1" ht="19.899999999999999" customHeight="1">
      <c r="B109" s="108"/>
      <c r="D109" s="109" t="s">
        <v>859</v>
      </c>
      <c r="E109" s="110"/>
      <c r="F109" s="110"/>
      <c r="G109" s="110"/>
      <c r="H109" s="110"/>
      <c r="I109" s="110"/>
      <c r="J109" s="111">
        <f>J381</f>
        <v>0</v>
      </c>
      <c r="L109" s="108"/>
    </row>
    <row r="110" spans="2:12" s="1" customFormat="1" ht="21.75" customHeight="1">
      <c r="B110" s="32"/>
      <c r="L110" s="32"/>
    </row>
    <row r="111" spans="2:12" s="1" customFormat="1" ht="6.95" customHeight="1">
      <c r="B111" s="44"/>
      <c r="C111" s="45"/>
      <c r="D111" s="45"/>
      <c r="E111" s="45"/>
      <c r="F111" s="45"/>
      <c r="G111" s="45"/>
      <c r="H111" s="45"/>
      <c r="I111" s="45"/>
      <c r="J111" s="45"/>
      <c r="K111" s="45"/>
      <c r="L111" s="32"/>
    </row>
    <row r="115" spans="2:20" s="1" customFormat="1" ht="6.95" customHeight="1">
      <c r="B115" s="46"/>
      <c r="C115" s="47"/>
      <c r="D115" s="47"/>
      <c r="E115" s="47"/>
      <c r="F115" s="47"/>
      <c r="G115" s="47"/>
      <c r="H115" s="47"/>
      <c r="I115" s="47"/>
      <c r="J115" s="47"/>
      <c r="K115" s="47"/>
      <c r="L115" s="32"/>
    </row>
    <row r="116" spans="2:20" s="1" customFormat="1" ht="24.95" customHeight="1">
      <c r="B116" s="32"/>
      <c r="C116" s="21" t="s">
        <v>146</v>
      </c>
      <c r="L116" s="32"/>
    </row>
    <row r="117" spans="2:20" s="1" customFormat="1" ht="6.95" customHeight="1">
      <c r="B117" s="32"/>
      <c r="L117" s="32"/>
    </row>
    <row r="118" spans="2:20" s="1" customFormat="1" ht="12" customHeight="1">
      <c r="B118" s="32"/>
      <c r="C118" s="27" t="s">
        <v>16</v>
      </c>
      <c r="L118" s="32"/>
    </row>
    <row r="119" spans="2:20" s="1" customFormat="1" ht="16.5" customHeight="1">
      <c r="B119" s="32"/>
      <c r="E119" s="234" t="str">
        <f>E7</f>
        <v>III/2444 a III/0105A Přezletice, průtah - III. etapa</v>
      </c>
      <c r="F119" s="235"/>
      <c r="G119" s="235"/>
      <c r="H119" s="235"/>
      <c r="L119" s="32"/>
    </row>
    <row r="120" spans="2:20" s="1" customFormat="1" ht="12" customHeight="1">
      <c r="B120" s="32"/>
      <c r="C120" s="27" t="s">
        <v>112</v>
      </c>
      <c r="L120" s="32"/>
    </row>
    <row r="121" spans="2:20" s="1" customFormat="1" ht="16.5" customHeight="1">
      <c r="B121" s="32"/>
      <c r="E121" s="196" t="str">
        <f>E9</f>
        <v>SO.202 - SO.202 - Propustek v km 0,438 85</v>
      </c>
      <c r="F121" s="236"/>
      <c r="G121" s="236"/>
      <c r="H121" s="236"/>
      <c r="L121" s="32"/>
    </row>
    <row r="122" spans="2:20" s="1" customFormat="1" ht="6.95" customHeight="1">
      <c r="B122" s="32"/>
      <c r="L122" s="32"/>
    </row>
    <row r="123" spans="2:20" s="1" customFormat="1" ht="12" customHeight="1">
      <c r="B123" s="32"/>
      <c r="C123" s="27" t="s">
        <v>20</v>
      </c>
      <c r="F123" s="25" t="str">
        <f>F12</f>
        <v xml:space="preserve"> </v>
      </c>
      <c r="I123" s="27" t="s">
        <v>22</v>
      </c>
      <c r="J123" s="52" t="str">
        <f>IF(J12="","",J12)</f>
        <v>10. 7. 2025</v>
      </c>
      <c r="L123" s="32"/>
    </row>
    <row r="124" spans="2:20" s="1" customFormat="1" ht="6.95" customHeight="1">
      <c r="B124" s="32"/>
      <c r="L124" s="32"/>
    </row>
    <row r="125" spans="2:20" s="1" customFormat="1" ht="15.2" customHeight="1">
      <c r="B125" s="32"/>
      <c r="C125" s="27" t="s">
        <v>24</v>
      </c>
      <c r="F125" s="25" t="str">
        <f>E15</f>
        <v>KSÚS středočeského kraje, Obec Přezletice</v>
      </c>
      <c r="I125" s="27" t="s">
        <v>30</v>
      </c>
      <c r="J125" s="30" t="str">
        <f>E21</f>
        <v>CR Project s.r.o.</v>
      </c>
      <c r="L125" s="32"/>
    </row>
    <row r="126" spans="2:20" s="1" customFormat="1" ht="15.2" customHeight="1">
      <c r="B126" s="32"/>
      <c r="C126" s="27" t="s">
        <v>28</v>
      </c>
      <c r="F126" s="25" t="str">
        <f>IF(E18="","",E18)</f>
        <v>Vyplň údaj</v>
      </c>
      <c r="I126" s="27" t="s">
        <v>35</v>
      </c>
      <c r="J126" s="30" t="str">
        <f>E24</f>
        <v xml:space="preserve"> </v>
      </c>
      <c r="L126" s="32"/>
    </row>
    <row r="127" spans="2:20" s="1" customFormat="1" ht="10.35" customHeight="1">
      <c r="B127" s="32"/>
      <c r="L127" s="32"/>
    </row>
    <row r="128" spans="2:20" s="10" customFormat="1" ht="29.25" customHeight="1">
      <c r="B128" s="112"/>
      <c r="C128" s="113" t="s">
        <v>147</v>
      </c>
      <c r="D128" s="114" t="s">
        <v>65</v>
      </c>
      <c r="E128" s="114" t="s">
        <v>61</v>
      </c>
      <c r="F128" s="114" t="s">
        <v>62</v>
      </c>
      <c r="G128" s="114" t="s">
        <v>148</v>
      </c>
      <c r="H128" s="114" t="s">
        <v>149</v>
      </c>
      <c r="I128" s="114" t="s">
        <v>150</v>
      </c>
      <c r="J128" s="114" t="s">
        <v>116</v>
      </c>
      <c r="K128" s="115" t="s">
        <v>151</v>
      </c>
      <c r="L128" s="112"/>
      <c r="M128" s="59" t="s">
        <v>1</v>
      </c>
      <c r="N128" s="60" t="s">
        <v>44</v>
      </c>
      <c r="O128" s="60" t="s">
        <v>152</v>
      </c>
      <c r="P128" s="60" t="s">
        <v>153</v>
      </c>
      <c r="Q128" s="60" t="s">
        <v>154</v>
      </c>
      <c r="R128" s="60" t="s">
        <v>155</v>
      </c>
      <c r="S128" s="60" t="s">
        <v>156</v>
      </c>
      <c r="T128" s="61" t="s">
        <v>157</v>
      </c>
    </row>
    <row r="129" spans="2:65" s="1" customFormat="1" ht="22.9" customHeight="1">
      <c r="B129" s="32"/>
      <c r="C129" s="64" t="s">
        <v>158</v>
      </c>
      <c r="J129" s="116">
        <f>BK129</f>
        <v>0</v>
      </c>
      <c r="L129" s="32"/>
      <c r="M129" s="62"/>
      <c r="N129" s="53"/>
      <c r="O129" s="53"/>
      <c r="P129" s="117">
        <f>P130+P349</f>
        <v>0</v>
      </c>
      <c r="Q129" s="53"/>
      <c r="R129" s="117">
        <f>R130+R349</f>
        <v>216.13036926000004</v>
      </c>
      <c r="S129" s="53"/>
      <c r="T129" s="118">
        <f>T130+T349</f>
        <v>147.76570000000001</v>
      </c>
      <c r="AT129" s="17" t="s">
        <v>79</v>
      </c>
      <c r="AU129" s="17" t="s">
        <v>118</v>
      </c>
      <c r="BK129" s="119">
        <f>BK130+BK349</f>
        <v>0</v>
      </c>
    </row>
    <row r="130" spans="2:65" s="11" customFormat="1" ht="25.9" customHeight="1">
      <c r="B130" s="120"/>
      <c r="D130" s="121" t="s">
        <v>79</v>
      </c>
      <c r="E130" s="122" t="s">
        <v>159</v>
      </c>
      <c r="F130" s="122" t="s">
        <v>160</v>
      </c>
      <c r="I130" s="123"/>
      <c r="J130" s="124">
        <f>BK130</f>
        <v>0</v>
      </c>
      <c r="L130" s="120"/>
      <c r="M130" s="125"/>
      <c r="P130" s="126">
        <f>P131+P181+P223+P254+P283+P298+P302+P331+P346</f>
        <v>0</v>
      </c>
      <c r="R130" s="126">
        <f>R131+R181+R223+R254+R283+R298+R302+R331+R346</f>
        <v>214.44083676000002</v>
      </c>
      <c r="T130" s="127">
        <f>T131+T181+T223+T254+T283+T298+T302+T331+T346</f>
        <v>147.76570000000001</v>
      </c>
      <c r="AR130" s="121" t="s">
        <v>88</v>
      </c>
      <c r="AT130" s="128" t="s">
        <v>79</v>
      </c>
      <c r="AU130" s="128" t="s">
        <v>80</v>
      </c>
      <c r="AY130" s="121" t="s">
        <v>161</v>
      </c>
      <c r="BK130" s="129">
        <f>BK131+BK181+BK223+BK254+BK283+BK298+BK302+BK331+BK346</f>
        <v>0</v>
      </c>
    </row>
    <row r="131" spans="2:65" s="11" customFormat="1" ht="22.9" customHeight="1">
      <c r="B131" s="120"/>
      <c r="D131" s="121" t="s">
        <v>79</v>
      </c>
      <c r="E131" s="130" t="s">
        <v>88</v>
      </c>
      <c r="F131" s="130" t="s">
        <v>162</v>
      </c>
      <c r="I131" s="123"/>
      <c r="J131" s="131">
        <f>BK131</f>
        <v>0</v>
      </c>
      <c r="L131" s="120"/>
      <c r="M131" s="125"/>
      <c r="P131" s="126">
        <f>SUM(P132:P180)</f>
        <v>0</v>
      </c>
      <c r="R131" s="126">
        <f>SUM(R132:R180)</f>
        <v>103.553625</v>
      </c>
      <c r="T131" s="127">
        <f>SUM(T132:T180)</f>
        <v>48.680500000000002</v>
      </c>
      <c r="AR131" s="121" t="s">
        <v>88</v>
      </c>
      <c r="AT131" s="128" t="s">
        <v>79</v>
      </c>
      <c r="AU131" s="128" t="s">
        <v>88</v>
      </c>
      <c r="AY131" s="121" t="s">
        <v>161</v>
      </c>
      <c r="BK131" s="129">
        <f>SUM(BK132:BK180)</f>
        <v>0</v>
      </c>
    </row>
    <row r="132" spans="2:65" s="1" customFormat="1" ht="33" customHeight="1">
      <c r="B132" s="32"/>
      <c r="C132" s="132" t="s">
        <v>88</v>
      </c>
      <c r="D132" s="132" t="s">
        <v>165</v>
      </c>
      <c r="E132" s="133" t="s">
        <v>1213</v>
      </c>
      <c r="F132" s="134" t="s">
        <v>1214</v>
      </c>
      <c r="G132" s="135" t="s">
        <v>190</v>
      </c>
      <c r="H132" s="136">
        <v>77</v>
      </c>
      <c r="I132" s="137"/>
      <c r="J132" s="138">
        <f>ROUND(I132*H132,2)</f>
        <v>0</v>
      </c>
      <c r="K132" s="134" t="s">
        <v>180</v>
      </c>
      <c r="L132" s="32"/>
      <c r="M132" s="139" t="s">
        <v>1</v>
      </c>
      <c r="N132" s="140" t="s">
        <v>45</v>
      </c>
      <c r="P132" s="141">
        <f>O132*H132</f>
        <v>0</v>
      </c>
      <c r="Q132" s="141">
        <v>0</v>
      </c>
      <c r="R132" s="141">
        <f>Q132*H132</f>
        <v>0</v>
      </c>
      <c r="S132" s="141">
        <v>0.44</v>
      </c>
      <c r="T132" s="142">
        <f>S132*H132</f>
        <v>33.880000000000003</v>
      </c>
      <c r="AR132" s="143" t="s">
        <v>169</v>
      </c>
      <c r="AT132" s="143" t="s">
        <v>165</v>
      </c>
      <c r="AU132" s="143" t="s">
        <v>90</v>
      </c>
      <c r="AY132" s="17" t="s">
        <v>161</v>
      </c>
      <c r="BE132" s="144">
        <f>IF(N132="základní",J132,0)</f>
        <v>0</v>
      </c>
      <c r="BF132" s="144">
        <f>IF(N132="snížená",J132,0)</f>
        <v>0</v>
      </c>
      <c r="BG132" s="144">
        <f>IF(N132="zákl. přenesená",J132,0)</f>
        <v>0</v>
      </c>
      <c r="BH132" s="144">
        <f>IF(N132="sníž. přenesená",J132,0)</f>
        <v>0</v>
      </c>
      <c r="BI132" s="144">
        <f>IF(N132="nulová",J132,0)</f>
        <v>0</v>
      </c>
      <c r="BJ132" s="17" t="s">
        <v>88</v>
      </c>
      <c r="BK132" s="144">
        <f>ROUND(I132*H132,2)</f>
        <v>0</v>
      </c>
      <c r="BL132" s="17" t="s">
        <v>169</v>
      </c>
      <c r="BM132" s="143" t="s">
        <v>862</v>
      </c>
    </row>
    <row r="133" spans="2:65" s="12" customFormat="1" ht="11.25">
      <c r="B133" s="145"/>
      <c r="D133" s="146" t="s">
        <v>172</v>
      </c>
      <c r="E133" s="147" t="s">
        <v>1</v>
      </c>
      <c r="F133" s="148" t="s">
        <v>863</v>
      </c>
      <c r="H133" s="147" t="s">
        <v>1</v>
      </c>
      <c r="I133" s="149"/>
      <c r="L133" s="145"/>
      <c r="M133" s="150"/>
      <c r="T133" s="151"/>
      <c r="AT133" s="147" t="s">
        <v>172</v>
      </c>
      <c r="AU133" s="147" t="s">
        <v>90</v>
      </c>
      <c r="AV133" s="12" t="s">
        <v>88</v>
      </c>
      <c r="AW133" s="12" t="s">
        <v>34</v>
      </c>
      <c r="AX133" s="12" t="s">
        <v>80</v>
      </c>
      <c r="AY133" s="147" t="s">
        <v>161</v>
      </c>
    </row>
    <row r="134" spans="2:65" s="13" customFormat="1" ht="11.25">
      <c r="B134" s="152"/>
      <c r="D134" s="146" t="s">
        <v>172</v>
      </c>
      <c r="E134" s="153" t="s">
        <v>1</v>
      </c>
      <c r="F134" s="154" t="s">
        <v>1215</v>
      </c>
      <c r="H134" s="155">
        <v>77</v>
      </c>
      <c r="I134" s="156"/>
      <c r="L134" s="152"/>
      <c r="M134" s="157"/>
      <c r="T134" s="158"/>
      <c r="AT134" s="153" t="s">
        <v>172</v>
      </c>
      <c r="AU134" s="153" t="s">
        <v>90</v>
      </c>
      <c r="AV134" s="13" t="s">
        <v>90</v>
      </c>
      <c r="AW134" s="13" t="s">
        <v>34</v>
      </c>
      <c r="AX134" s="13" t="s">
        <v>88</v>
      </c>
      <c r="AY134" s="153" t="s">
        <v>161</v>
      </c>
    </row>
    <row r="135" spans="2:65" s="1" customFormat="1" ht="24.2" customHeight="1">
      <c r="B135" s="32"/>
      <c r="C135" s="132" t="s">
        <v>90</v>
      </c>
      <c r="D135" s="132" t="s">
        <v>165</v>
      </c>
      <c r="E135" s="133" t="s">
        <v>644</v>
      </c>
      <c r="F135" s="134" t="s">
        <v>645</v>
      </c>
      <c r="G135" s="135" t="s">
        <v>190</v>
      </c>
      <c r="H135" s="136">
        <v>71.5</v>
      </c>
      <c r="I135" s="137"/>
      <c r="J135" s="138">
        <f>ROUND(I135*H135,2)</f>
        <v>0</v>
      </c>
      <c r="K135" s="134" t="s">
        <v>180</v>
      </c>
      <c r="L135" s="32"/>
      <c r="M135" s="139" t="s">
        <v>1</v>
      </c>
      <c r="N135" s="140" t="s">
        <v>45</v>
      </c>
      <c r="P135" s="141">
        <f>O135*H135</f>
        <v>0</v>
      </c>
      <c r="Q135" s="141">
        <v>3.0000000000000001E-5</v>
      </c>
      <c r="R135" s="141">
        <f>Q135*H135</f>
        <v>2.1450000000000002E-3</v>
      </c>
      <c r="S135" s="141">
        <v>0.20699999999999999</v>
      </c>
      <c r="T135" s="142">
        <f>S135*H135</f>
        <v>14.8005</v>
      </c>
      <c r="AR135" s="143" t="s">
        <v>169</v>
      </c>
      <c r="AT135" s="143" t="s">
        <v>165</v>
      </c>
      <c r="AU135" s="143" t="s">
        <v>90</v>
      </c>
      <c r="AY135" s="17" t="s">
        <v>161</v>
      </c>
      <c r="BE135" s="144">
        <f>IF(N135="základní",J135,0)</f>
        <v>0</v>
      </c>
      <c r="BF135" s="144">
        <f>IF(N135="snížená",J135,0)</f>
        <v>0</v>
      </c>
      <c r="BG135" s="144">
        <f>IF(N135="zákl. přenesená",J135,0)</f>
        <v>0</v>
      </c>
      <c r="BH135" s="144">
        <f>IF(N135="sníž. přenesená",J135,0)</f>
        <v>0</v>
      </c>
      <c r="BI135" s="144">
        <f>IF(N135="nulová",J135,0)</f>
        <v>0</v>
      </c>
      <c r="BJ135" s="17" t="s">
        <v>88</v>
      </c>
      <c r="BK135" s="144">
        <f>ROUND(I135*H135,2)</f>
        <v>0</v>
      </c>
      <c r="BL135" s="17" t="s">
        <v>169</v>
      </c>
      <c r="BM135" s="143" t="s">
        <v>865</v>
      </c>
    </row>
    <row r="136" spans="2:65" s="12" customFormat="1" ht="11.25">
      <c r="B136" s="145"/>
      <c r="D136" s="146" t="s">
        <v>172</v>
      </c>
      <c r="E136" s="147" t="s">
        <v>1</v>
      </c>
      <c r="F136" s="148" t="s">
        <v>647</v>
      </c>
      <c r="H136" s="147" t="s">
        <v>1</v>
      </c>
      <c r="I136" s="149"/>
      <c r="L136" s="145"/>
      <c r="M136" s="150"/>
      <c r="T136" s="151"/>
      <c r="AT136" s="147" t="s">
        <v>172</v>
      </c>
      <c r="AU136" s="147" t="s">
        <v>90</v>
      </c>
      <c r="AV136" s="12" t="s">
        <v>88</v>
      </c>
      <c r="AW136" s="12" t="s">
        <v>34</v>
      </c>
      <c r="AX136" s="12" t="s">
        <v>80</v>
      </c>
      <c r="AY136" s="147" t="s">
        <v>161</v>
      </c>
    </row>
    <row r="137" spans="2:65" s="12" customFormat="1" ht="11.25">
      <c r="B137" s="145"/>
      <c r="D137" s="146" t="s">
        <v>172</v>
      </c>
      <c r="E137" s="147" t="s">
        <v>1</v>
      </c>
      <c r="F137" s="148" t="s">
        <v>866</v>
      </c>
      <c r="H137" s="147" t="s">
        <v>1</v>
      </c>
      <c r="I137" s="149"/>
      <c r="L137" s="145"/>
      <c r="M137" s="150"/>
      <c r="T137" s="151"/>
      <c r="AT137" s="147" t="s">
        <v>172</v>
      </c>
      <c r="AU137" s="147" t="s">
        <v>90</v>
      </c>
      <c r="AV137" s="12" t="s">
        <v>88</v>
      </c>
      <c r="AW137" s="12" t="s">
        <v>34</v>
      </c>
      <c r="AX137" s="12" t="s">
        <v>80</v>
      </c>
      <c r="AY137" s="147" t="s">
        <v>161</v>
      </c>
    </row>
    <row r="138" spans="2:65" s="13" customFormat="1" ht="11.25">
      <c r="B138" s="152"/>
      <c r="D138" s="146" t="s">
        <v>172</v>
      </c>
      <c r="E138" s="153" t="s">
        <v>1</v>
      </c>
      <c r="F138" s="154" t="s">
        <v>1216</v>
      </c>
      <c r="H138" s="155">
        <v>71.5</v>
      </c>
      <c r="I138" s="156"/>
      <c r="L138" s="152"/>
      <c r="M138" s="157"/>
      <c r="T138" s="158"/>
      <c r="AT138" s="153" t="s">
        <v>172</v>
      </c>
      <c r="AU138" s="153" t="s">
        <v>90</v>
      </c>
      <c r="AV138" s="13" t="s">
        <v>90</v>
      </c>
      <c r="AW138" s="13" t="s">
        <v>34</v>
      </c>
      <c r="AX138" s="13" t="s">
        <v>88</v>
      </c>
      <c r="AY138" s="153" t="s">
        <v>161</v>
      </c>
    </row>
    <row r="139" spans="2:65" s="1" customFormat="1" ht="16.5" customHeight="1">
      <c r="B139" s="32"/>
      <c r="C139" s="132" t="s">
        <v>170</v>
      </c>
      <c r="D139" s="132" t="s">
        <v>165</v>
      </c>
      <c r="E139" s="133" t="s">
        <v>868</v>
      </c>
      <c r="F139" s="134" t="s">
        <v>869</v>
      </c>
      <c r="G139" s="135" t="s">
        <v>266</v>
      </c>
      <c r="H139" s="136">
        <v>16</v>
      </c>
      <c r="I139" s="137"/>
      <c r="J139" s="138">
        <f>ROUND(I139*H139,2)</f>
        <v>0</v>
      </c>
      <c r="K139" s="134" t="s">
        <v>180</v>
      </c>
      <c r="L139" s="32"/>
      <c r="M139" s="139" t="s">
        <v>1</v>
      </c>
      <c r="N139" s="140" t="s">
        <v>45</v>
      </c>
      <c r="P139" s="141">
        <f>O139*H139</f>
        <v>0</v>
      </c>
      <c r="Q139" s="141">
        <v>2.1930000000000002E-2</v>
      </c>
      <c r="R139" s="141">
        <f>Q139*H139</f>
        <v>0.35088000000000003</v>
      </c>
      <c r="S139" s="141">
        <v>0</v>
      </c>
      <c r="T139" s="142">
        <f>S139*H139</f>
        <v>0</v>
      </c>
      <c r="AR139" s="143" t="s">
        <v>169</v>
      </c>
      <c r="AT139" s="143" t="s">
        <v>165</v>
      </c>
      <c r="AU139" s="143" t="s">
        <v>90</v>
      </c>
      <c r="AY139" s="17" t="s">
        <v>161</v>
      </c>
      <c r="BE139" s="144">
        <f>IF(N139="základní",J139,0)</f>
        <v>0</v>
      </c>
      <c r="BF139" s="144">
        <f>IF(N139="snížená",J139,0)</f>
        <v>0</v>
      </c>
      <c r="BG139" s="144">
        <f>IF(N139="zákl. přenesená",J139,0)</f>
        <v>0</v>
      </c>
      <c r="BH139" s="144">
        <f>IF(N139="sníž. přenesená",J139,0)</f>
        <v>0</v>
      </c>
      <c r="BI139" s="144">
        <f>IF(N139="nulová",J139,0)</f>
        <v>0</v>
      </c>
      <c r="BJ139" s="17" t="s">
        <v>88</v>
      </c>
      <c r="BK139" s="144">
        <f>ROUND(I139*H139,2)</f>
        <v>0</v>
      </c>
      <c r="BL139" s="17" t="s">
        <v>169</v>
      </c>
      <c r="BM139" s="143" t="s">
        <v>870</v>
      </c>
    </row>
    <row r="140" spans="2:65" s="12" customFormat="1" ht="11.25">
      <c r="B140" s="145"/>
      <c r="D140" s="146" t="s">
        <v>172</v>
      </c>
      <c r="E140" s="147" t="s">
        <v>1</v>
      </c>
      <c r="F140" s="148" t="s">
        <v>871</v>
      </c>
      <c r="H140" s="147" t="s">
        <v>1</v>
      </c>
      <c r="I140" s="149"/>
      <c r="L140" s="145"/>
      <c r="M140" s="150"/>
      <c r="T140" s="151"/>
      <c r="AT140" s="147" t="s">
        <v>172</v>
      </c>
      <c r="AU140" s="147" t="s">
        <v>90</v>
      </c>
      <c r="AV140" s="12" t="s">
        <v>88</v>
      </c>
      <c r="AW140" s="12" t="s">
        <v>34</v>
      </c>
      <c r="AX140" s="12" t="s">
        <v>80</v>
      </c>
      <c r="AY140" s="147" t="s">
        <v>161</v>
      </c>
    </row>
    <row r="141" spans="2:65" s="13" customFormat="1" ht="11.25">
      <c r="B141" s="152"/>
      <c r="D141" s="146" t="s">
        <v>172</v>
      </c>
      <c r="E141" s="153" t="s">
        <v>1</v>
      </c>
      <c r="F141" s="154" t="s">
        <v>274</v>
      </c>
      <c r="H141" s="155">
        <v>16</v>
      </c>
      <c r="I141" s="156"/>
      <c r="L141" s="152"/>
      <c r="M141" s="157"/>
      <c r="T141" s="158"/>
      <c r="AT141" s="153" t="s">
        <v>172</v>
      </c>
      <c r="AU141" s="153" t="s">
        <v>90</v>
      </c>
      <c r="AV141" s="13" t="s">
        <v>90</v>
      </c>
      <c r="AW141" s="13" t="s">
        <v>34</v>
      </c>
      <c r="AX141" s="13" t="s">
        <v>88</v>
      </c>
      <c r="AY141" s="153" t="s">
        <v>161</v>
      </c>
    </row>
    <row r="142" spans="2:65" s="1" customFormat="1" ht="24.2" customHeight="1">
      <c r="B142" s="32"/>
      <c r="C142" s="132" t="s">
        <v>169</v>
      </c>
      <c r="D142" s="132" t="s">
        <v>165</v>
      </c>
      <c r="E142" s="133" t="s">
        <v>872</v>
      </c>
      <c r="F142" s="134" t="s">
        <v>873</v>
      </c>
      <c r="G142" s="135" t="s">
        <v>874</v>
      </c>
      <c r="H142" s="136">
        <v>20</v>
      </c>
      <c r="I142" s="137"/>
      <c r="J142" s="138">
        <f>ROUND(I142*H142,2)</f>
        <v>0</v>
      </c>
      <c r="K142" s="134" t="s">
        <v>180</v>
      </c>
      <c r="L142" s="32"/>
      <c r="M142" s="139" t="s">
        <v>1</v>
      </c>
      <c r="N142" s="140" t="s">
        <v>45</v>
      </c>
      <c r="P142" s="141">
        <f>O142*H142</f>
        <v>0</v>
      </c>
      <c r="Q142" s="141">
        <v>3.0000000000000001E-5</v>
      </c>
      <c r="R142" s="141">
        <f>Q142*H142</f>
        <v>6.0000000000000006E-4</v>
      </c>
      <c r="S142" s="141">
        <v>0</v>
      </c>
      <c r="T142" s="142">
        <f>S142*H142</f>
        <v>0</v>
      </c>
      <c r="AR142" s="143" t="s">
        <v>169</v>
      </c>
      <c r="AT142" s="143" t="s">
        <v>165</v>
      </c>
      <c r="AU142" s="143" t="s">
        <v>90</v>
      </c>
      <c r="AY142" s="17" t="s">
        <v>161</v>
      </c>
      <c r="BE142" s="144">
        <f>IF(N142="základní",J142,0)</f>
        <v>0</v>
      </c>
      <c r="BF142" s="144">
        <f>IF(N142="snížená",J142,0)</f>
        <v>0</v>
      </c>
      <c r="BG142" s="144">
        <f>IF(N142="zákl. přenesená",J142,0)</f>
        <v>0</v>
      </c>
      <c r="BH142" s="144">
        <f>IF(N142="sníž. přenesená",J142,0)</f>
        <v>0</v>
      </c>
      <c r="BI142" s="144">
        <f>IF(N142="nulová",J142,0)</f>
        <v>0</v>
      </c>
      <c r="BJ142" s="17" t="s">
        <v>88</v>
      </c>
      <c r="BK142" s="144">
        <f>ROUND(I142*H142,2)</f>
        <v>0</v>
      </c>
      <c r="BL142" s="17" t="s">
        <v>169</v>
      </c>
      <c r="BM142" s="143" t="s">
        <v>875</v>
      </c>
    </row>
    <row r="143" spans="2:65" s="12" customFormat="1" ht="11.25">
      <c r="B143" s="145"/>
      <c r="D143" s="146" t="s">
        <v>172</v>
      </c>
      <c r="E143" s="147" t="s">
        <v>1</v>
      </c>
      <c r="F143" s="148" t="s">
        <v>876</v>
      </c>
      <c r="H143" s="147" t="s">
        <v>1</v>
      </c>
      <c r="I143" s="149"/>
      <c r="L143" s="145"/>
      <c r="M143" s="150"/>
      <c r="T143" s="151"/>
      <c r="AT143" s="147" t="s">
        <v>172</v>
      </c>
      <c r="AU143" s="147" t="s">
        <v>90</v>
      </c>
      <c r="AV143" s="12" t="s">
        <v>88</v>
      </c>
      <c r="AW143" s="12" t="s">
        <v>34</v>
      </c>
      <c r="AX143" s="12" t="s">
        <v>80</v>
      </c>
      <c r="AY143" s="147" t="s">
        <v>161</v>
      </c>
    </row>
    <row r="144" spans="2:65" s="13" customFormat="1" ht="11.25">
      <c r="B144" s="152"/>
      <c r="D144" s="146" t="s">
        <v>172</v>
      </c>
      <c r="E144" s="153" t="s">
        <v>1</v>
      </c>
      <c r="F144" s="154" t="s">
        <v>877</v>
      </c>
      <c r="H144" s="155">
        <v>20</v>
      </c>
      <c r="I144" s="156"/>
      <c r="L144" s="152"/>
      <c r="M144" s="157"/>
      <c r="T144" s="158"/>
      <c r="AT144" s="153" t="s">
        <v>172</v>
      </c>
      <c r="AU144" s="153" t="s">
        <v>90</v>
      </c>
      <c r="AV144" s="13" t="s">
        <v>90</v>
      </c>
      <c r="AW144" s="13" t="s">
        <v>34</v>
      </c>
      <c r="AX144" s="13" t="s">
        <v>88</v>
      </c>
      <c r="AY144" s="153" t="s">
        <v>161</v>
      </c>
    </row>
    <row r="145" spans="2:65" s="1" customFormat="1" ht="33" customHeight="1">
      <c r="B145" s="32"/>
      <c r="C145" s="132" t="s">
        <v>199</v>
      </c>
      <c r="D145" s="132" t="s">
        <v>165</v>
      </c>
      <c r="E145" s="133" t="s">
        <v>878</v>
      </c>
      <c r="F145" s="134" t="s">
        <v>879</v>
      </c>
      <c r="G145" s="135" t="s">
        <v>168</v>
      </c>
      <c r="H145" s="136">
        <v>91</v>
      </c>
      <c r="I145" s="137"/>
      <c r="J145" s="138">
        <f>ROUND(I145*H145,2)</f>
        <v>0</v>
      </c>
      <c r="K145" s="134" t="s">
        <v>180</v>
      </c>
      <c r="L145" s="32"/>
      <c r="M145" s="139" t="s">
        <v>1</v>
      </c>
      <c r="N145" s="140" t="s">
        <v>45</v>
      </c>
      <c r="P145" s="141">
        <f>O145*H145</f>
        <v>0</v>
      </c>
      <c r="Q145" s="141">
        <v>0</v>
      </c>
      <c r="R145" s="141">
        <f>Q145*H145</f>
        <v>0</v>
      </c>
      <c r="S145" s="141">
        <v>0</v>
      </c>
      <c r="T145" s="142">
        <f>S145*H145</f>
        <v>0</v>
      </c>
      <c r="AR145" s="143" t="s">
        <v>169</v>
      </c>
      <c r="AT145" s="143" t="s">
        <v>165</v>
      </c>
      <c r="AU145" s="143" t="s">
        <v>90</v>
      </c>
      <c r="AY145" s="17" t="s">
        <v>161</v>
      </c>
      <c r="BE145" s="144">
        <f>IF(N145="základní",J145,0)</f>
        <v>0</v>
      </c>
      <c r="BF145" s="144">
        <f>IF(N145="snížená",J145,0)</f>
        <v>0</v>
      </c>
      <c r="BG145" s="144">
        <f>IF(N145="zákl. přenesená",J145,0)</f>
        <v>0</v>
      </c>
      <c r="BH145" s="144">
        <f>IF(N145="sníž. přenesená",J145,0)</f>
        <v>0</v>
      </c>
      <c r="BI145" s="144">
        <f>IF(N145="nulová",J145,0)</f>
        <v>0</v>
      </c>
      <c r="BJ145" s="17" t="s">
        <v>88</v>
      </c>
      <c r="BK145" s="144">
        <f>ROUND(I145*H145,2)</f>
        <v>0</v>
      </c>
      <c r="BL145" s="17" t="s">
        <v>169</v>
      </c>
      <c r="BM145" s="143" t="s">
        <v>880</v>
      </c>
    </row>
    <row r="146" spans="2:65" s="12" customFormat="1" ht="11.25">
      <c r="B146" s="145"/>
      <c r="D146" s="146" t="s">
        <v>172</v>
      </c>
      <c r="E146" s="147" t="s">
        <v>1</v>
      </c>
      <c r="F146" s="148" t="s">
        <v>881</v>
      </c>
      <c r="H146" s="147" t="s">
        <v>1</v>
      </c>
      <c r="I146" s="149"/>
      <c r="L146" s="145"/>
      <c r="M146" s="150"/>
      <c r="T146" s="151"/>
      <c r="AT146" s="147" t="s">
        <v>172</v>
      </c>
      <c r="AU146" s="147" t="s">
        <v>90</v>
      </c>
      <c r="AV146" s="12" t="s">
        <v>88</v>
      </c>
      <c r="AW146" s="12" t="s">
        <v>34</v>
      </c>
      <c r="AX146" s="12" t="s">
        <v>80</v>
      </c>
      <c r="AY146" s="147" t="s">
        <v>161</v>
      </c>
    </row>
    <row r="147" spans="2:65" s="13" customFormat="1" ht="11.25">
      <c r="B147" s="152"/>
      <c r="D147" s="146" t="s">
        <v>172</v>
      </c>
      <c r="E147" s="153" t="s">
        <v>1</v>
      </c>
      <c r="F147" s="154" t="s">
        <v>1217</v>
      </c>
      <c r="H147" s="155">
        <v>91</v>
      </c>
      <c r="I147" s="156"/>
      <c r="L147" s="152"/>
      <c r="M147" s="157"/>
      <c r="T147" s="158"/>
      <c r="AT147" s="153" t="s">
        <v>172</v>
      </c>
      <c r="AU147" s="153" t="s">
        <v>90</v>
      </c>
      <c r="AV147" s="13" t="s">
        <v>90</v>
      </c>
      <c r="AW147" s="13" t="s">
        <v>34</v>
      </c>
      <c r="AX147" s="13" t="s">
        <v>88</v>
      </c>
      <c r="AY147" s="153" t="s">
        <v>161</v>
      </c>
    </row>
    <row r="148" spans="2:65" s="1" customFormat="1" ht="24.2" customHeight="1">
      <c r="B148" s="32"/>
      <c r="C148" s="132" t="s">
        <v>215</v>
      </c>
      <c r="D148" s="132" t="s">
        <v>165</v>
      </c>
      <c r="E148" s="133" t="s">
        <v>883</v>
      </c>
      <c r="F148" s="134" t="s">
        <v>884</v>
      </c>
      <c r="G148" s="135" t="s">
        <v>168</v>
      </c>
      <c r="H148" s="136">
        <v>52.8</v>
      </c>
      <c r="I148" s="137"/>
      <c r="J148" s="138">
        <f>ROUND(I148*H148,2)</f>
        <v>0</v>
      </c>
      <c r="K148" s="134" t="s">
        <v>1</v>
      </c>
      <c r="L148" s="32"/>
      <c r="M148" s="139" t="s">
        <v>1</v>
      </c>
      <c r="N148" s="140" t="s">
        <v>45</v>
      </c>
      <c r="P148" s="141">
        <f>O148*H148</f>
        <v>0</v>
      </c>
      <c r="Q148" s="141">
        <v>0</v>
      </c>
      <c r="R148" s="141">
        <f>Q148*H148</f>
        <v>0</v>
      </c>
      <c r="S148" s="141">
        <v>0</v>
      </c>
      <c r="T148" s="142">
        <f>S148*H148</f>
        <v>0</v>
      </c>
      <c r="AR148" s="143" t="s">
        <v>169</v>
      </c>
      <c r="AT148" s="143" t="s">
        <v>165</v>
      </c>
      <c r="AU148" s="143" t="s">
        <v>90</v>
      </c>
      <c r="AY148" s="17" t="s">
        <v>161</v>
      </c>
      <c r="BE148" s="144">
        <f>IF(N148="základní",J148,0)</f>
        <v>0</v>
      </c>
      <c r="BF148" s="144">
        <f>IF(N148="snížená",J148,0)</f>
        <v>0</v>
      </c>
      <c r="BG148" s="144">
        <f>IF(N148="zákl. přenesená",J148,0)</f>
        <v>0</v>
      </c>
      <c r="BH148" s="144">
        <f>IF(N148="sníž. přenesená",J148,0)</f>
        <v>0</v>
      </c>
      <c r="BI148" s="144">
        <f>IF(N148="nulová",J148,0)</f>
        <v>0</v>
      </c>
      <c r="BJ148" s="17" t="s">
        <v>88</v>
      </c>
      <c r="BK148" s="144">
        <f>ROUND(I148*H148,2)</f>
        <v>0</v>
      </c>
      <c r="BL148" s="17" t="s">
        <v>169</v>
      </c>
      <c r="BM148" s="143" t="s">
        <v>1218</v>
      </c>
    </row>
    <row r="149" spans="2:65" s="12" customFormat="1" ht="11.25">
      <c r="B149" s="145"/>
      <c r="D149" s="146" t="s">
        <v>172</v>
      </c>
      <c r="E149" s="147" t="s">
        <v>1</v>
      </c>
      <c r="F149" s="148" t="s">
        <v>886</v>
      </c>
      <c r="H149" s="147" t="s">
        <v>1</v>
      </c>
      <c r="I149" s="149"/>
      <c r="L149" s="145"/>
      <c r="M149" s="150"/>
      <c r="T149" s="151"/>
      <c r="AT149" s="147" t="s">
        <v>172</v>
      </c>
      <c r="AU149" s="147" t="s">
        <v>90</v>
      </c>
      <c r="AV149" s="12" t="s">
        <v>88</v>
      </c>
      <c r="AW149" s="12" t="s">
        <v>34</v>
      </c>
      <c r="AX149" s="12" t="s">
        <v>80</v>
      </c>
      <c r="AY149" s="147" t="s">
        <v>161</v>
      </c>
    </row>
    <row r="150" spans="2:65" s="13" customFormat="1" ht="11.25">
      <c r="B150" s="152"/>
      <c r="D150" s="146" t="s">
        <v>172</v>
      </c>
      <c r="E150" s="153" t="s">
        <v>1</v>
      </c>
      <c r="F150" s="154" t="s">
        <v>1219</v>
      </c>
      <c r="H150" s="155">
        <v>26.4</v>
      </c>
      <c r="I150" s="156"/>
      <c r="L150" s="152"/>
      <c r="M150" s="157"/>
      <c r="T150" s="158"/>
      <c r="AT150" s="153" t="s">
        <v>172</v>
      </c>
      <c r="AU150" s="153" t="s">
        <v>90</v>
      </c>
      <c r="AV150" s="13" t="s">
        <v>90</v>
      </c>
      <c r="AW150" s="13" t="s">
        <v>34</v>
      </c>
      <c r="AX150" s="13" t="s">
        <v>80</v>
      </c>
      <c r="AY150" s="153" t="s">
        <v>161</v>
      </c>
    </row>
    <row r="151" spans="2:65" s="12" customFormat="1" ht="11.25">
      <c r="B151" s="145"/>
      <c r="D151" s="146" t="s">
        <v>172</v>
      </c>
      <c r="E151" s="147" t="s">
        <v>1</v>
      </c>
      <c r="F151" s="148" t="s">
        <v>888</v>
      </c>
      <c r="H151" s="147" t="s">
        <v>1</v>
      </c>
      <c r="I151" s="149"/>
      <c r="L151" s="145"/>
      <c r="M151" s="150"/>
      <c r="T151" s="151"/>
      <c r="AT151" s="147" t="s">
        <v>172</v>
      </c>
      <c r="AU151" s="147" t="s">
        <v>90</v>
      </c>
      <c r="AV151" s="12" t="s">
        <v>88</v>
      </c>
      <c r="AW151" s="12" t="s">
        <v>34</v>
      </c>
      <c r="AX151" s="12" t="s">
        <v>80</v>
      </c>
      <c r="AY151" s="147" t="s">
        <v>161</v>
      </c>
    </row>
    <row r="152" spans="2:65" s="13" customFormat="1" ht="11.25">
      <c r="B152" s="152"/>
      <c r="D152" s="146" t="s">
        <v>172</v>
      </c>
      <c r="E152" s="153" t="s">
        <v>1</v>
      </c>
      <c r="F152" s="154" t="s">
        <v>1219</v>
      </c>
      <c r="H152" s="155">
        <v>26.4</v>
      </c>
      <c r="I152" s="156"/>
      <c r="L152" s="152"/>
      <c r="M152" s="157"/>
      <c r="T152" s="158"/>
      <c r="AT152" s="153" t="s">
        <v>172</v>
      </c>
      <c r="AU152" s="153" t="s">
        <v>90</v>
      </c>
      <c r="AV152" s="13" t="s">
        <v>90</v>
      </c>
      <c r="AW152" s="13" t="s">
        <v>34</v>
      </c>
      <c r="AX152" s="13" t="s">
        <v>80</v>
      </c>
      <c r="AY152" s="153" t="s">
        <v>161</v>
      </c>
    </row>
    <row r="153" spans="2:65" s="14" customFormat="1" ht="11.25">
      <c r="B153" s="159"/>
      <c r="D153" s="146" t="s">
        <v>172</v>
      </c>
      <c r="E153" s="160" t="s">
        <v>1</v>
      </c>
      <c r="F153" s="161" t="s">
        <v>177</v>
      </c>
      <c r="H153" s="162">
        <v>52.8</v>
      </c>
      <c r="I153" s="163"/>
      <c r="L153" s="159"/>
      <c r="M153" s="164"/>
      <c r="T153" s="165"/>
      <c r="AT153" s="160" t="s">
        <v>172</v>
      </c>
      <c r="AU153" s="160" t="s">
        <v>90</v>
      </c>
      <c r="AV153" s="14" t="s">
        <v>169</v>
      </c>
      <c r="AW153" s="14" t="s">
        <v>34</v>
      </c>
      <c r="AX153" s="14" t="s">
        <v>88</v>
      </c>
      <c r="AY153" s="160" t="s">
        <v>161</v>
      </c>
    </row>
    <row r="154" spans="2:65" s="1" customFormat="1" ht="24.2" customHeight="1">
      <c r="B154" s="32"/>
      <c r="C154" s="132" t="s">
        <v>223</v>
      </c>
      <c r="D154" s="132" t="s">
        <v>165</v>
      </c>
      <c r="E154" s="133" t="s">
        <v>166</v>
      </c>
      <c r="F154" s="134" t="s">
        <v>167</v>
      </c>
      <c r="G154" s="135" t="s">
        <v>168</v>
      </c>
      <c r="H154" s="136">
        <v>64.599999999999994</v>
      </c>
      <c r="I154" s="137"/>
      <c r="J154" s="138">
        <f>ROUND(I154*H154,2)</f>
        <v>0</v>
      </c>
      <c r="K154" s="134" t="s">
        <v>1</v>
      </c>
      <c r="L154" s="32"/>
      <c r="M154" s="139" t="s">
        <v>1</v>
      </c>
      <c r="N154" s="140" t="s">
        <v>45</v>
      </c>
      <c r="P154" s="141">
        <f>O154*H154</f>
        <v>0</v>
      </c>
      <c r="Q154" s="141">
        <v>0</v>
      </c>
      <c r="R154" s="141">
        <f>Q154*H154</f>
        <v>0</v>
      </c>
      <c r="S154" s="141">
        <v>0</v>
      </c>
      <c r="T154" s="142">
        <f>S154*H154</f>
        <v>0</v>
      </c>
      <c r="AR154" s="143" t="s">
        <v>169</v>
      </c>
      <c r="AT154" s="143" t="s">
        <v>165</v>
      </c>
      <c r="AU154" s="143" t="s">
        <v>90</v>
      </c>
      <c r="AY154" s="17" t="s">
        <v>161</v>
      </c>
      <c r="BE154" s="144">
        <f>IF(N154="základní",J154,0)</f>
        <v>0</v>
      </c>
      <c r="BF154" s="144">
        <f>IF(N154="snížená",J154,0)</f>
        <v>0</v>
      </c>
      <c r="BG154" s="144">
        <f>IF(N154="zákl. přenesená",J154,0)</f>
        <v>0</v>
      </c>
      <c r="BH154" s="144">
        <f>IF(N154="sníž. přenesená",J154,0)</f>
        <v>0</v>
      </c>
      <c r="BI154" s="144">
        <f>IF(N154="nulová",J154,0)</f>
        <v>0</v>
      </c>
      <c r="BJ154" s="17" t="s">
        <v>88</v>
      </c>
      <c r="BK154" s="144">
        <f>ROUND(I154*H154,2)</f>
        <v>0</v>
      </c>
      <c r="BL154" s="17" t="s">
        <v>169</v>
      </c>
      <c r="BM154" s="143" t="s">
        <v>1220</v>
      </c>
    </row>
    <row r="155" spans="2:65" s="12" customFormat="1" ht="11.25">
      <c r="B155" s="145"/>
      <c r="D155" s="146" t="s">
        <v>172</v>
      </c>
      <c r="E155" s="147" t="s">
        <v>1</v>
      </c>
      <c r="F155" s="148" t="s">
        <v>173</v>
      </c>
      <c r="H155" s="147" t="s">
        <v>1</v>
      </c>
      <c r="I155" s="149"/>
      <c r="L155" s="145"/>
      <c r="M155" s="150"/>
      <c r="T155" s="151"/>
      <c r="AT155" s="147" t="s">
        <v>172</v>
      </c>
      <c r="AU155" s="147" t="s">
        <v>90</v>
      </c>
      <c r="AV155" s="12" t="s">
        <v>88</v>
      </c>
      <c r="AW155" s="12" t="s">
        <v>34</v>
      </c>
      <c r="AX155" s="12" t="s">
        <v>80</v>
      </c>
      <c r="AY155" s="147" t="s">
        <v>161</v>
      </c>
    </row>
    <row r="156" spans="2:65" s="13" customFormat="1" ht="11.25">
      <c r="B156" s="152"/>
      <c r="D156" s="146" t="s">
        <v>172</v>
      </c>
      <c r="E156" s="153" t="s">
        <v>1</v>
      </c>
      <c r="F156" s="154" t="s">
        <v>1221</v>
      </c>
      <c r="H156" s="155">
        <v>64.599999999999994</v>
      </c>
      <c r="I156" s="156"/>
      <c r="L156" s="152"/>
      <c r="M156" s="157"/>
      <c r="T156" s="158"/>
      <c r="AT156" s="153" t="s">
        <v>172</v>
      </c>
      <c r="AU156" s="153" t="s">
        <v>90</v>
      </c>
      <c r="AV156" s="13" t="s">
        <v>90</v>
      </c>
      <c r="AW156" s="13" t="s">
        <v>34</v>
      </c>
      <c r="AX156" s="13" t="s">
        <v>88</v>
      </c>
      <c r="AY156" s="153" t="s">
        <v>161</v>
      </c>
    </row>
    <row r="157" spans="2:65" s="1" customFormat="1" ht="24.2" customHeight="1">
      <c r="B157" s="32"/>
      <c r="C157" s="132" t="s">
        <v>228</v>
      </c>
      <c r="D157" s="132" t="s">
        <v>165</v>
      </c>
      <c r="E157" s="133" t="s">
        <v>891</v>
      </c>
      <c r="F157" s="134" t="s">
        <v>892</v>
      </c>
      <c r="G157" s="135" t="s">
        <v>168</v>
      </c>
      <c r="H157" s="136">
        <v>26.4</v>
      </c>
      <c r="I157" s="137"/>
      <c r="J157" s="138">
        <f>ROUND(I157*H157,2)</f>
        <v>0</v>
      </c>
      <c r="K157" s="134" t="s">
        <v>180</v>
      </c>
      <c r="L157" s="32"/>
      <c r="M157" s="139" t="s">
        <v>1</v>
      </c>
      <c r="N157" s="140" t="s">
        <v>45</v>
      </c>
      <c r="P157" s="141">
        <f>O157*H157</f>
        <v>0</v>
      </c>
      <c r="Q157" s="141">
        <v>0</v>
      </c>
      <c r="R157" s="141">
        <f>Q157*H157</f>
        <v>0</v>
      </c>
      <c r="S157" s="141">
        <v>0</v>
      </c>
      <c r="T157" s="142">
        <f>S157*H157</f>
        <v>0</v>
      </c>
      <c r="AR157" s="143" t="s">
        <v>169</v>
      </c>
      <c r="AT157" s="143" t="s">
        <v>165</v>
      </c>
      <c r="AU157" s="143" t="s">
        <v>90</v>
      </c>
      <c r="AY157" s="17" t="s">
        <v>161</v>
      </c>
      <c r="BE157" s="144">
        <f>IF(N157="základní",J157,0)</f>
        <v>0</v>
      </c>
      <c r="BF157" s="144">
        <f>IF(N157="snížená",J157,0)</f>
        <v>0</v>
      </c>
      <c r="BG157" s="144">
        <f>IF(N157="zákl. přenesená",J157,0)</f>
        <v>0</v>
      </c>
      <c r="BH157" s="144">
        <f>IF(N157="sníž. přenesená",J157,0)</f>
        <v>0</v>
      </c>
      <c r="BI157" s="144">
        <f>IF(N157="nulová",J157,0)</f>
        <v>0</v>
      </c>
      <c r="BJ157" s="17" t="s">
        <v>88</v>
      </c>
      <c r="BK157" s="144">
        <f>ROUND(I157*H157,2)</f>
        <v>0</v>
      </c>
      <c r="BL157" s="17" t="s">
        <v>169</v>
      </c>
      <c r="BM157" s="143" t="s">
        <v>893</v>
      </c>
    </row>
    <row r="158" spans="2:65" s="12" customFormat="1" ht="11.25">
      <c r="B158" s="145"/>
      <c r="D158" s="146" t="s">
        <v>172</v>
      </c>
      <c r="E158" s="147" t="s">
        <v>1</v>
      </c>
      <c r="F158" s="148" t="s">
        <v>894</v>
      </c>
      <c r="H158" s="147" t="s">
        <v>1</v>
      </c>
      <c r="I158" s="149"/>
      <c r="L158" s="145"/>
      <c r="M158" s="150"/>
      <c r="T158" s="151"/>
      <c r="AT158" s="147" t="s">
        <v>172</v>
      </c>
      <c r="AU158" s="147" t="s">
        <v>90</v>
      </c>
      <c r="AV158" s="12" t="s">
        <v>88</v>
      </c>
      <c r="AW158" s="12" t="s">
        <v>34</v>
      </c>
      <c r="AX158" s="12" t="s">
        <v>80</v>
      </c>
      <c r="AY158" s="147" t="s">
        <v>161</v>
      </c>
    </row>
    <row r="159" spans="2:65" s="13" customFormat="1" ht="11.25">
      <c r="B159" s="152"/>
      <c r="D159" s="146" t="s">
        <v>172</v>
      </c>
      <c r="E159" s="153" t="s">
        <v>1</v>
      </c>
      <c r="F159" s="154" t="s">
        <v>1219</v>
      </c>
      <c r="H159" s="155">
        <v>26.4</v>
      </c>
      <c r="I159" s="156"/>
      <c r="L159" s="152"/>
      <c r="M159" s="157"/>
      <c r="T159" s="158"/>
      <c r="AT159" s="153" t="s">
        <v>172</v>
      </c>
      <c r="AU159" s="153" t="s">
        <v>90</v>
      </c>
      <c r="AV159" s="13" t="s">
        <v>90</v>
      </c>
      <c r="AW159" s="13" t="s">
        <v>34</v>
      </c>
      <c r="AX159" s="13" t="s">
        <v>88</v>
      </c>
      <c r="AY159" s="153" t="s">
        <v>161</v>
      </c>
    </row>
    <row r="160" spans="2:65" s="1" customFormat="1" ht="24.2" customHeight="1">
      <c r="B160" s="32"/>
      <c r="C160" s="132" t="s">
        <v>233</v>
      </c>
      <c r="D160" s="132" t="s">
        <v>165</v>
      </c>
      <c r="E160" s="133" t="s">
        <v>183</v>
      </c>
      <c r="F160" s="134" t="s">
        <v>184</v>
      </c>
      <c r="G160" s="135" t="s">
        <v>185</v>
      </c>
      <c r="H160" s="136">
        <v>129.19999999999999</v>
      </c>
      <c r="I160" s="137"/>
      <c r="J160" s="138">
        <f>ROUND(I160*H160,2)</f>
        <v>0</v>
      </c>
      <c r="K160" s="134" t="s">
        <v>1</v>
      </c>
      <c r="L160" s="32"/>
      <c r="M160" s="139" t="s">
        <v>1</v>
      </c>
      <c r="N160" s="140" t="s">
        <v>45</v>
      </c>
      <c r="P160" s="141">
        <f>O160*H160</f>
        <v>0</v>
      </c>
      <c r="Q160" s="141">
        <v>0</v>
      </c>
      <c r="R160" s="141">
        <f>Q160*H160</f>
        <v>0</v>
      </c>
      <c r="S160" s="141">
        <v>0</v>
      </c>
      <c r="T160" s="142">
        <f>S160*H160</f>
        <v>0</v>
      </c>
      <c r="AR160" s="143" t="s">
        <v>169</v>
      </c>
      <c r="AT160" s="143" t="s">
        <v>165</v>
      </c>
      <c r="AU160" s="143" t="s">
        <v>90</v>
      </c>
      <c r="AY160" s="17" t="s">
        <v>161</v>
      </c>
      <c r="BE160" s="144">
        <f>IF(N160="základní",J160,0)</f>
        <v>0</v>
      </c>
      <c r="BF160" s="144">
        <f>IF(N160="snížená",J160,0)</f>
        <v>0</v>
      </c>
      <c r="BG160" s="144">
        <f>IF(N160="zákl. přenesená",J160,0)</f>
        <v>0</v>
      </c>
      <c r="BH160" s="144">
        <f>IF(N160="sníž. přenesená",J160,0)</f>
        <v>0</v>
      </c>
      <c r="BI160" s="144">
        <f>IF(N160="nulová",J160,0)</f>
        <v>0</v>
      </c>
      <c r="BJ160" s="17" t="s">
        <v>88</v>
      </c>
      <c r="BK160" s="144">
        <f>ROUND(I160*H160,2)</f>
        <v>0</v>
      </c>
      <c r="BL160" s="17" t="s">
        <v>169</v>
      </c>
      <c r="BM160" s="143" t="s">
        <v>1222</v>
      </c>
    </row>
    <row r="161" spans="2:65" s="12" customFormat="1" ht="22.5">
      <c r="B161" s="145"/>
      <c r="D161" s="146" t="s">
        <v>172</v>
      </c>
      <c r="E161" s="147" t="s">
        <v>1</v>
      </c>
      <c r="F161" s="148" t="s">
        <v>1223</v>
      </c>
      <c r="H161" s="147" t="s">
        <v>1</v>
      </c>
      <c r="I161" s="149"/>
      <c r="L161" s="145"/>
      <c r="M161" s="150"/>
      <c r="T161" s="151"/>
      <c r="AT161" s="147" t="s">
        <v>172</v>
      </c>
      <c r="AU161" s="147" t="s">
        <v>90</v>
      </c>
      <c r="AV161" s="12" t="s">
        <v>88</v>
      </c>
      <c r="AW161" s="12" t="s">
        <v>34</v>
      </c>
      <c r="AX161" s="12" t="s">
        <v>80</v>
      </c>
      <c r="AY161" s="147" t="s">
        <v>161</v>
      </c>
    </row>
    <row r="162" spans="2:65" s="12" customFormat="1" ht="22.5">
      <c r="B162" s="145"/>
      <c r="D162" s="146" t="s">
        <v>172</v>
      </c>
      <c r="E162" s="147" t="s">
        <v>1</v>
      </c>
      <c r="F162" s="148" t="s">
        <v>1131</v>
      </c>
      <c r="H162" s="147" t="s">
        <v>1</v>
      </c>
      <c r="I162" s="149"/>
      <c r="L162" s="145"/>
      <c r="M162" s="150"/>
      <c r="T162" s="151"/>
      <c r="AT162" s="147" t="s">
        <v>172</v>
      </c>
      <c r="AU162" s="147" t="s">
        <v>90</v>
      </c>
      <c r="AV162" s="12" t="s">
        <v>88</v>
      </c>
      <c r="AW162" s="12" t="s">
        <v>34</v>
      </c>
      <c r="AX162" s="12" t="s">
        <v>80</v>
      </c>
      <c r="AY162" s="147" t="s">
        <v>161</v>
      </c>
    </row>
    <row r="163" spans="2:65" s="13" customFormat="1" ht="22.5">
      <c r="B163" s="152"/>
      <c r="D163" s="146" t="s">
        <v>172</v>
      </c>
      <c r="E163" s="153" t="s">
        <v>1</v>
      </c>
      <c r="F163" s="154" t="s">
        <v>1224</v>
      </c>
      <c r="H163" s="155">
        <v>129.19999999999999</v>
      </c>
      <c r="I163" s="156"/>
      <c r="L163" s="152"/>
      <c r="M163" s="157"/>
      <c r="T163" s="158"/>
      <c r="AT163" s="153" t="s">
        <v>172</v>
      </c>
      <c r="AU163" s="153" t="s">
        <v>90</v>
      </c>
      <c r="AV163" s="13" t="s">
        <v>90</v>
      </c>
      <c r="AW163" s="13" t="s">
        <v>34</v>
      </c>
      <c r="AX163" s="13" t="s">
        <v>88</v>
      </c>
      <c r="AY163" s="153" t="s">
        <v>161</v>
      </c>
    </row>
    <row r="164" spans="2:65" s="1" customFormat="1" ht="16.5" customHeight="1">
      <c r="B164" s="32"/>
      <c r="C164" s="132" t="s">
        <v>238</v>
      </c>
      <c r="D164" s="132" t="s">
        <v>165</v>
      </c>
      <c r="E164" s="133" t="s">
        <v>897</v>
      </c>
      <c r="F164" s="134" t="s">
        <v>179</v>
      </c>
      <c r="G164" s="135" t="s">
        <v>168</v>
      </c>
      <c r="H164" s="136">
        <v>64.599999999999994</v>
      </c>
      <c r="I164" s="137"/>
      <c r="J164" s="138">
        <f>ROUND(I164*H164,2)</f>
        <v>0</v>
      </c>
      <c r="K164" s="134" t="s">
        <v>180</v>
      </c>
      <c r="L164" s="32"/>
      <c r="M164" s="139" t="s">
        <v>1</v>
      </c>
      <c r="N164" s="140" t="s">
        <v>45</v>
      </c>
      <c r="P164" s="141">
        <f>O164*H164</f>
        <v>0</v>
      </c>
      <c r="Q164" s="141">
        <v>0</v>
      </c>
      <c r="R164" s="141">
        <f>Q164*H164</f>
        <v>0</v>
      </c>
      <c r="S164" s="141">
        <v>0</v>
      </c>
      <c r="T164" s="142">
        <f>S164*H164</f>
        <v>0</v>
      </c>
      <c r="AR164" s="143" t="s">
        <v>169</v>
      </c>
      <c r="AT164" s="143" t="s">
        <v>165</v>
      </c>
      <c r="AU164" s="143" t="s">
        <v>90</v>
      </c>
      <c r="AY164" s="17" t="s">
        <v>161</v>
      </c>
      <c r="BE164" s="144">
        <f>IF(N164="základní",J164,0)</f>
        <v>0</v>
      </c>
      <c r="BF164" s="144">
        <f>IF(N164="snížená",J164,0)</f>
        <v>0</v>
      </c>
      <c r="BG164" s="144">
        <f>IF(N164="zákl. přenesená",J164,0)</f>
        <v>0</v>
      </c>
      <c r="BH164" s="144">
        <f>IF(N164="sníž. přenesená",J164,0)</f>
        <v>0</v>
      </c>
      <c r="BI164" s="144">
        <f>IF(N164="nulová",J164,0)</f>
        <v>0</v>
      </c>
      <c r="BJ164" s="17" t="s">
        <v>88</v>
      </c>
      <c r="BK164" s="144">
        <f>ROUND(I164*H164,2)</f>
        <v>0</v>
      </c>
      <c r="BL164" s="17" t="s">
        <v>169</v>
      </c>
      <c r="BM164" s="143" t="s">
        <v>898</v>
      </c>
    </row>
    <row r="165" spans="2:65" s="13" customFormat="1" ht="22.5">
      <c r="B165" s="152"/>
      <c r="D165" s="146" t="s">
        <v>172</v>
      </c>
      <c r="E165" s="153" t="s">
        <v>1</v>
      </c>
      <c r="F165" s="154" t="s">
        <v>1225</v>
      </c>
      <c r="H165" s="155">
        <v>64.599999999999994</v>
      </c>
      <c r="I165" s="156"/>
      <c r="L165" s="152"/>
      <c r="M165" s="157"/>
      <c r="T165" s="158"/>
      <c r="AT165" s="153" t="s">
        <v>172</v>
      </c>
      <c r="AU165" s="153" t="s">
        <v>90</v>
      </c>
      <c r="AV165" s="13" t="s">
        <v>90</v>
      </c>
      <c r="AW165" s="13" t="s">
        <v>34</v>
      </c>
      <c r="AX165" s="13" t="s">
        <v>88</v>
      </c>
      <c r="AY165" s="153" t="s">
        <v>161</v>
      </c>
    </row>
    <row r="166" spans="2:65" s="1" customFormat="1" ht="24.2" customHeight="1">
      <c r="B166" s="32"/>
      <c r="C166" s="132" t="s">
        <v>244</v>
      </c>
      <c r="D166" s="132" t="s">
        <v>165</v>
      </c>
      <c r="E166" s="133" t="s">
        <v>249</v>
      </c>
      <c r="F166" s="134" t="s">
        <v>250</v>
      </c>
      <c r="G166" s="135" t="s">
        <v>168</v>
      </c>
      <c r="H166" s="136">
        <v>78</v>
      </c>
      <c r="I166" s="137"/>
      <c r="J166" s="138">
        <f>ROUND(I166*H166,2)</f>
        <v>0</v>
      </c>
      <c r="K166" s="134" t="s">
        <v>180</v>
      </c>
      <c r="L166" s="32"/>
      <c r="M166" s="139" t="s">
        <v>1</v>
      </c>
      <c r="N166" s="140" t="s">
        <v>45</v>
      </c>
      <c r="P166" s="141">
        <f>O166*H166</f>
        <v>0</v>
      </c>
      <c r="Q166" s="141">
        <v>0</v>
      </c>
      <c r="R166" s="141">
        <f>Q166*H166</f>
        <v>0</v>
      </c>
      <c r="S166" s="141">
        <v>0</v>
      </c>
      <c r="T166" s="142">
        <f>S166*H166</f>
        <v>0</v>
      </c>
      <c r="AR166" s="143" t="s">
        <v>169</v>
      </c>
      <c r="AT166" s="143" t="s">
        <v>165</v>
      </c>
      <c r="AU166" s="143" t="s">
        <v>90</v>
      </c>
      <c r="AY166" s="17" t="s">
        <v>161</v>
      </c>
      <c r="BE166" s="144">
        <f>IF(N166="základní",J166,0)</f>
        <v>0</v>
      </c>
      <c r="BF166" s="144">
        <f>IF(N166="snížená",J166,0)</f>
        <v>0</v>
      </c>
      <c r="BG166" s="144">
        <f>IF(N166="zákl. přenesená",J166,0)</f>
        <v>0</v>
      </c>
      <c r="BH166" s="144">
        <f>IF(N166="sníž. přenesená",J166,0)</f>
        <v>0</v>
      </c>
      <c r="BI166" s="144">
        <f>IF(N166="nulová",J166,0)</f>
        <v>0</v>
      </c>
      <c r="BJ166" s="17" t="s">
        <v>88</v>
      </c>
      <c r="BK166" s="144">
        <f>ROUND(I166*H166,2)</f>
        <v>0</v>
      </c>
      <c r="BL166" s="17" t="s">
        <v>169</v>
      </c>
      <c r="BM166" s="143" t="s">
        <v>900</v>
      </c>
    </row>
    <row r="167" spans="2:65" s="12" customFormat="1" ht="11.25">
      <c r="B167" s="145"/>
      <c r="D167" s="146" t="s">
        <v>172</v>
      </c>
      <c r="E167" s="147" t="s">
        <v>1</v>
      </c>
      <c r="F167" s="148" t="s">
        <v>901</v>
      </c>
      <c r="H167" s="147" t="s">
        <v>1</v>
      </c>
      <c r="I167" s="149"/>
      <c r="L167" s="145"/>
      <c r="M167" s="150"/>
      <c r="T167" s="151"/>
      <c r="AT167" s="147" t="s">
        <v>172</v>
      </c>
      <c r="AU167" s="147" t="s">
        <v>90</v>
      </c>
      <c r="AV167" s="12" t="s">
        <v>88</v>
      </c>
      <c r="AW167" s="12" t="s">
        <v>34</v>
      </c>
      <c r="AX167" s="12" t="s">
        <v>80</v>
      </c>
      <c r="AY167" s="147" t="s">
        <v>161</v>
      </c>
    </row>
    <row r="168" spans="2:65" s="13" customFormat="1" ht="11.25">
      <c r="B168" s="152"/>
      <c r="D168" s="146" t="s">
        <v>172</v>
      </c>
      <c r="E168" s="153" t="s">
        <v>1</v>
      </c>
      <c r="F168" s="154" t="s">
        <v>1226</v>
      </c>
      <c r="H168" s="155">
        <v>26.4</v>
      </c>
      <c r="I168" s="156"/>
      <c r="L168" s="152"/>
      <c r="M168" s="157"/>
      <c r="T168" s="158"/>
      <c r="AT168" s="153" t="s">
        <v>172</v>
      </c>
      <c r="AU168" s="153" t="s">
        <v>90</v>
      </c>
      <c r="AV168" s="13" t="s">
        <v>90</v>
      </c>
      <c r="AW168" s="13" t="s">
        <v>34</v>
      </c>
      <c r="AX168" s="13" t="s">
        <v>80</v>
      </c>
      <c r="AY168" s="153" t="s">
        <v>161</v>
      </c>
    </row>
    <row r="169" spans="2:65" s="12" customFormat="1" ht="11.25">
      <c r="B169" s="145"/>
      <c r="D169" s="146" t="s">
        <v>172</v>
      </c>
      <c r="E169" s="147" t="s">
        <v>1</v>
      </c>
      <c r="F169" s="148" t="s">
        <v>252</v>
      </c>
      <c r="H169" s="147" t="s">
        <v>1</v>
      </c>
      <c r="I169" s="149"/>
      <c r="L169" s="145"/>
      <c r="M169" s="150"/>
      <c r="T169" s="151"/>
      <c r="AT169" s="147" t="s">
        <v>172</v>
      </c>
      <c r="AU169" s="147" t="s">
        <v>90</v>
      </c>
      <c r="AV169" s="12" t="s">
        <v>88</v>
      </c>
      <c r="AW169" s="12" t="s">
        <v>34</v>
      </c>
      <c r="AX169" s="12" t="s">
        <v>80</v>
      </c>
      <c r="AY169" s="147" t="s">
        <v>161</v>
      </c>
    </row>
    <row r="170" spans="2:65" s="13" customFormat="1" ht="22.5">
      <c r="B170" s="152"/>
      <c r="D170" s="146" t="s">
        <v>172</v>
      </c>
      <c r="E170" s="153" t="s">
        <v>1</v>
      </c>
      <c r="F170" s="154" t="s">
        <v>1227</v>
      </c>
      <c r="H170" s="155">
        <v>38.700000000000003</v>
      </c>
      <c r="I170" s="156"/>
      <c r="L170" s="152"/>
      <c r="M170" s="157"/>
      <c r="T170" s="158"/>
      <c r="AT170" s="153" t="s">
        <v>172</v>
      </c>
      <c r="AU170" s="153" t="s">
        <v>90</v>
      </c>
      <c r="AV170" s="13" t="s">
        <v>90</v>
      </c>
      <c r="AW170" s="13" t="s">
        <v>34</v>
      </c>
      <c r="AX170" s="13" t="s">
        <v>80</v>
      </c>
      <c r="AY170" s="153" t="s">
        <v>161</v>
      </c>
    </row>
    <row r="171" spans="2:65" s="13" customFormat="1" ht="11.25">
      <c r="B171" s="152"/>
      <c r="D171" s="146" t="s">
        <v>172</v>
      </c>
      <c r="E171" s="153" t="s">
        <v>1</v>
      </c>
      <c r="F171" s="154" t="s">
        <v>1228</v>
      </c>
      <c r="H171" s="155">
        <v>12.9</v>
      </c>
      <c r="I171" s="156"/>
      <c r="L171" s="152"/>
      <c r="M171" s="157"/>
      <c r="T171" s="158"/>
      <c r="AT171" s="153" t="s">
        <v>172</v>
      </c>
      <c r="AU171" s="153" t="s">
        <v>90</v>
      </c>
      <c r="AV171" s="13" t="s">
        <v>90</v>
      </c>
      <c r="AW171" s="13" t="s">
        <v>34</v>
      </c>
      <c r="AX171" s="13" t="s">
        <v>80</v>
      </c>
      <c r="AY171" s="153" t="s">
        <v>161</v>
      </c>
    </row>
    <row r="172" spans="2:65" s="14" customFormat="1" ht="11.25">
      <c r="B172" s="159"/>
      <c r="D172" s="146" t="s">
        <v>172</v>
      </c>
      <c r="E172" s="160" t="s">
        <v>1</v>
      </c>
      <c r="F172" s="161" t="s">
        <v>177</v>
      </c>
      <c r="H172" s="162">
        <v>78</v>
      </c>
      <c r="I172" s="163"/>
      <c r="L172" s="159"/>
      <c r="M172" s="164"/>
      <c r="T172" s="165"/>
      <c r="AT172" s="160" t="s">
        <v>172</v>
      </c>
      <c r="AU172" s="160" t="s">
        <v>90</v>
      </c>
      <c r="AV172" s="14" t="s">
        <v>169</v>
      </c>
      <c r="AW172" s="14" t="s">
        <v>34</v>
      </c>
      <c r="AX172" s="14" t="s">
        <v>88</v>
      </c>
      <c r="AY172" s="160" t="s">
        <v>161</v>
      </c>
    </row>
    <row r="173" spans="2:65" s="1" customFormat="1" ht="16.5" customHeight="1">
      <c r="B173" s="32"/>
      <c r="C173" s="173" t="s">
        <v>8</v>
      </c>
      <c r="D173" s="173" t="s">
        <v>255</v>
      </c>
      <c r="E173" s="174" t="s">
        <v>256</v>
      </c>
      <c r="F173" s="175" t="s">
        <v>257</v>
      </c>
      <c r="G173" s="176" t="s">
        <v>185</v>
      </c>
      <c r="H173" s="177">
        <v>77.400000000000006</v>
      </c>
      <c r="I173" s="178"/>
      <c r="J173" s="179">
        <f>ROUND(I173*H173,2)</f>
        <v>0</v>
      </c>
      <c r="K173" s="175" t="s">
        <v>180</v>
      </c>
      <c r="L173" s="180"/>
      <c r="M173" s="181" t="s">
        <v>1</v>
      </c>
      <c r="N173" s="182" t="s">
        <v>45</v>
      </c>
      <c r="P173" s="141">
        <f>O173*H173</f>
        <v>0</v>
      </c>
      <c r="Q173" s="141">
        <v>1</v>
      </c>
      <c r="R173" s="141">
        <f>Q173*H173</f>
        <v>77.400000000000006</v>
      </c>
      <c r="S173" s="141">
        <v>0</v>
      </c>
      <c r="T173" s="142">
        <f>S173*H173</f>
        <v>0</v>
      </c>
      <c r="AR173" s="143" t="s">
        <v>228</v>
      </c>
      <c r="AT173" s="143" t="s">
        <v>255</v>
      </c>
      <c r="AU173" s="143" t="s">
        <v>90</v>
      </c>
      <c r="AY173" s="17" t="s">
        <v>161</v>
      </c>
      <c r="BE173" s="144">
        <f>IF(N173="základní",J173,0)</f>
        <v>0</v>
      </c>
      <c r="BF173" s="144">
        <f>IF(N173="snížená",J173,0)</f>
        <v>0</v>
      </c>
      <c r="BG173" s="144">
        <f>IF(N173="zákl. přenesená",J173,0)</f>
        <v>0</v>
      </c>
      <c r="BH173" s="144">
        <f>IF(N173="sníž. přenesená",J173,0)</f>
        <v>0</v>
      </c>
      <c r="BI173" s="144">
        <f>IF(N173="nulová",J173,0)</f>
        <v>0</v>
      </c>
      <c r="BJ173" s="17" t="s">
        <v>88</v>
      </c>
      <c r="BK173" s="144">
        <f>ROUND(I173*H173,2)</f>
        <v>0</v>
      </c>
      <c r="BL173" s="17" t="s">
        <v>169</v>
      </c>
      <c r="BM173" s="143" t="s">
        <v>905</v>
      </c>
    </row>
    <row r="174" spans="2:65" s="12" customFormat="1" ht="11.25">
      <c r="B174" s="145"/>
      <c r="D174" s="146" t="s">
        <v>172</v>
      </c>
      <c r="E174" s="147" t="s">
        <v>1</v>
      </c>
      <c r="F174" s="148" t="s">
        <v>252</v>
      </c>
      <c r="H174" s="147" t="s">
        <v>1</v>
      </c>
      <c r="I174" s="149"/>
      <c r="L174" s="145"/>
      <c r="M174" s="150"/>
      <c r="T174" s="151"/>
      <c r="AT174" s="147" t="s">
        <v>172</v>
      </c>
      <c r="AU174" s="147" t="s">
        <v>90</v>
      </c>
      <c r="AV174" s="12" t="s">
        <v>88</v>
      </c>
      <c r="AW174" s="12" t="s">
        <v>34</v>
      </c>
      <c r="AX174" s="12" t="s">
        <v>80</v>
      </c>
      <c r="AY174" s="147" t="s">
        <v>161</v>
      </c>
    </row>
    <row r="175" spans="2:65" s="13" customFormat="1" ht="22.5">
      <c r="B175" s="152"/>
      <c r="D175" s="146" t="s">
        <v>172</v>
      </c>
      <c r="E175" s="153" t="s">
        <v>1</v>
      </c>
      <c r="F175" s="154" t="s">
        <v>1227</v>
      </c>
      <c r="H175" s="155">
        <v>38.700000000000003</v>
      </c>
      <c r="I175" s="156"/>
      <c r="L175" s="152"/>
      <c r="M175" s="157"/>
      <c r="T175" s="158"/>
      <c r="AT175" s="153" t="s">
        <v>172</v>
      </c>
      <c r="AU175" s="153" t="s">
        <v>90</v>
      </c>
      <c r="AV175" s="13" t="s">
        <v>90</v>
      </c>
      <c r="AW175" s="13" t="s">
        <v>34</v>
      </c>
      <c r="AX175" s="13" t="s">
        <v>88</v>
      </c>
      <c r="AY175" s="153" t="s">
        <v>161</v>
      </c>
    </row>
    <row r="176" spans="2:65" s="13" customFormat="1" ht="11.25">
      <c r="B176" s="152"/>
      <c r="D176" s="146" t="s">
        <v>172</v>
      </c>
      <c r="F176" s="154" t="s">
        <v>1229</v>
      </c>
      <c r="H176" s="155">
        <v>77.400000000000006</v>
      </c>
      <c r="I176" s="156"/>
      <c r="L176" s="152"/>
      <c r="M176" s="157"/>
      <c r="T176" s="158"/>
      <c r="AT176" s="153" t="s">
        <v>172</v>
      </c>
      <c r="AU176" s="153" t="s">
        <v>90</v>
      </c>
      <c r="AV176" s="13" t="s">
        <v>90</v>
      </c>
      <c r="AW176" s="13" t="s">
        <v>4</v>
      </c>
      <c r="AX176" s="13" t="s">
        <v>88</v>
      </c>
      <c r="AY176" s="153" t="s">
        <v>161</v>
      </c>
    </row>
    <row r="177" spans="2:65" s="1" customFormat="1" ht="16.5" customHeight="1">
      <c r="B177" s="32"/>
      <c r="C177" s="173" t="s">
        <v>254</v>
      </c>
      <c r="D177" s="173" t="s">
        <v>255</v>
      </c>
      <c r="E177" s="174" t="s">
        <v>907</v>
      </c>
      <c r="F177" s="175" t="s">
        <v>908</v>
      </c>
      <c r="G177" s="176" t="s">
        <v>185</v>
      </c>
      <c r="H177" s="177">
        <v>25.8</v>
      </c>
      <c r="I177" s="178"/>
      <c r="J177" s="179">
        <f>ROUND(I177*H177,2)</f>
        <v>0</v>
      </c>
      <c r="K177" s="175" t="s">
        <v>180</v>
      </c>
      <c r="L177" s="180"/>
      <c r="M177" s="181" t="s">
        <v>1</v>
      </c>
      <c r="N177" s="182" t="s">
        <v>45</v>
      </c>
      <c r="P177" s="141">
        <f>O177*H177</f>
        <v>0</v>
      </c>
      <c r="Q177" s="141">
        <v>1</v>
      </c>
      <c r="R177" s="141">
        <f>Q177*H177</f>
        <v>25.8</v>
      </c>
      <c r="S177" s="141">
        <v>0</v>
      </c>
      <c r="T177" s="142">
        <f>S177*H177</f>
        <v>0</v>
      </c>
      <c r="AR177" s="143" t="s">
        <v>228</v>
      </c>
      <c r="AT177" s="143" t="s">
        <v>255</v>
      </c>
      <c r="AU177" s="143" t="s">
        <v>90</v>
      </c>
      <c r="AY177" s="17" t="s">
        <v>161</v>
      </c>
      <c r="BE177" s="144">
        <f>IF(N177="základní",J177,0)</f>
        <v>0</v>
      </c>
      <c r="BF177" s="144">
        <f>IF(N177="snížená",J177,0)</f>
        <v>0</v>
      </c>
      <c r="BG177" s="144">
        <f>IF(N177="zákl. přenesená",J177,0)</f>
        <v>0</v>
      </c>
      <c r="BH177" s="144">
        <f>IF(N177="sníž. přenesená",J177,0)</f>
        <v>0</v>
      </c>
      <c r="BI177" s="144">
        <f>IF(N177="nulová",J177,0)</f>
        <v>0</v>
      </c>
      <c r="BJ177" s="17" t="s">
        <v>88</v>
      </c>
      <c r="BK177" s="144">
        <f>ROUND(I177*H177,2)</f>
        <v>0</v>
      </c>
      <c r="BL177" s="17" t="s">
        <v>169</v>
      </c>
      <c r="BM177" s="143" t="s">
        <v>909</v>
      </c>
    </row>
    <row r="178" spans="2:65" s="12" customFormat="1" ht="11.25">
      <c r="B178" s="145"/>
      <c r="D178" s="146" t="s">
        <v>172</v>
      </c>
      <c r="E178" s="147" t="s">
        <v>1</v>
      </c>
      <c r="F178" s="148" t="s">
        <v>252</v>
      </c>
      <c r="H178" s="147" t="s">
        <v>1</v>
      </c>
      <c r="I178" s="149"/>
      <c r="L178" s="145"/>
      <c r="M178" s="150"/>
      <c r="T178" s="151"/>
      <c r="AT178" s="147" t="s">
        <v>172</v>
      </c>
      <c r="AU178" s="147" t="s">
        <v>90</v>
      </c>
      <c r="AV178" s="12" t="s">
        <v>88</v>
      </c>
      <c r="AW178" s="12" t="s">
        <v>34</v>
      </c>
      <c r="AX178" s="12" t="s">
        <v>80</v>
      </c>
      <c r="AY178" s="147" t="s">
        <v>161</v>
      </c>
    </row>
    <row r="179" spans="2:65" s="13" customFormat="1" ht="11.25">
      <c r="B179" s="152"/>
      <c r="D179" s="146" t="s">
        <v>172</v>
      </c>
      <c r="E179" s="153" t="s">
        <v>1</v>
      </c>
      <c r="F179" s="154" t="s">
        <v>1228</v>
      </c>
      <c r="H179" s="155">
        <v>12.9</v>
      </c>
      <c r="I179" s="156"/>
      <c r="L179" s="152"/>
      <c r="M179" s="157"/>
      <c r="T179" s="158"/>
      <c r="AT179" s="153" t="s">
        <v>172</v>
      </c>
      <c r="AU179" s="153" t="s">
        <v>90</v>
      </c>
      <c r="AV179" s="13" t="s">
        <v>90</v>
      </c>
      <c r="AW179" s="13" t="s">
        <v>34</v>
      </c>
      <c r="AX179" s="13" t="s">
        <v>88</v>
      </c>
      <c r="AY179" s="153" t="s">
        <v>161</v>
      </c>
    </row>
    <row r="180" spans="2:65" s="13" customFormat="1" ht="11.25">
      <c r="B180" s="152"/>
      <c r="D180" s="146" t="s">
        <v>172</v>
      </c>
      <c r="F180" s="154" t="s">
        <v>1230</v>
      </c>
      <c r="H180" s="155">
        <v>25.8</v>
      </c>
      <c r="I180" s="156"/>
      <c r="L180" s="152"/>
      <c r="M180" s="157"/>
      <c r="T180" s="158"/>
      <c r="AT180" s="153" t="s">
        <v>172</v>
      </c>
      <c r="AU180" s="153" t="s">
        <v>90</v>
      </c>
      <c r="AV180" s="13" t="s">
        <v>90</v>
      </c>
      <c r="AW180" s="13" t="s">
        <v>4</v>
      </c>
      <c r="AX180" s="13" t="s">
        <v>88</v>
      </c>
      <c r="AY180" s="153" t="s">
        <v>161</v>
      </c>
    </row>
    <row r="181" spans="2:65" s="11" customFormat="1" ht="22.9" customHeight="1">
      <c r="B181" s="120"/>
      <c r="D181" s="121" t="s">
        <v>79</v>
      </c>
      <c r="E181" s="130" t="s">
        <v>90</v>
      </c>
      <c r="F181" s="130" t="s">
        <v>260</v>
      </c>
      <c r="I181" s="123"/>
      <c r="J181" s="131">
        <f>BK181</f>
        <v>0</v>
      </c>
      <c r="L181" s="120"/>
      <c r="M181" s="125"/>
      <c r="P181" s="126">
        <f>SUM(P182:P222)</f>
        <v>0</v>
      </c>
      <c r="R181" s="126">
        <f>SUM(R182:R222)</f>
        <v>22.806646359999998</v>
      </c>
      <c r="T181" s="127">
        <f>SUM(T182:T222)</f>
        <v>0</v>
      </c>
      <c r="AR181" s="121" t="s">
        <v>88</v>
      </c>
      <c r="AT181" s="128" t="s">
        <v>79</v>
      </c>
      <c r="AU181" s="128" t="s">
        <v>88</v>
      </c>
      <c r="AY181" s="121" t="s">
        <v>161</v>
      </c>
      <c r="BK181" s="129">
        <f>SUM(BK182:BK222)</f>
        <v>0</v>
      </c>
    </row>
    <row r="182" spans="2:65" s="1" customFormat="1" ht="21.75" customHeight="1">
      <c r="B182" s="32"/>
      <c r="C182" s="132" t="s">
        <v>263</v>
      </c>
      <c r="D182" s="132" t="s">
        <v>165</v>
      </c>
      <c r="E182" s="133" t="s">
        <v>911</v>
      </c>
      <c r="F182" s="134" t="s">
        <v>912</v>
      </c>
      <c r="G182" s="135" t="s">
        <v>168</v>
      </c>
      <c r="H182" s="136">
        <v>0.24199999999999999</v>
      </c>
      <c r="I182" s="137"/>
      <c r="J182" s="138">
        <f>ROUND(I182*H182,2)</f>
        <v>0</v>
      </c>
      <c r="K182" s="134" t="s">
        <v>180</v>
      </c>
      <c r="L182" s="32"/>
      <c r="M182" s="139" t="s">
        <v>1</v>
      </c>
      <c r="N182" s="140" t="s">
        <v>45</v>
      </c>
      <c r="P182" s="141">
        <f>O182*H182</f>
        <v>0</v>
      </c>
      <c r="Q182" s="141">
        <v>0</v>
      </c>
      <c r="R182" s="141">
        <f>Q182*H182</f>
        <v>0</v>
      </c>
      <c r="S182" s="141">
        <v>0</v>
      </c>
      <c r="T182" s="142">
        <f>S182*H182</f>
        <v>0</v>
      </c>
      <c r="AR182" s="143" t="s">
        <v>169</v>
      </c>
      <c r="AT182" s="143" t="s">
        <v>165</v>
      </c>
      <c r="AU182" s="143" t="s">
        <v>90</v>
      </c>
      <c r="AY182" s="17" t="s">
        <v>161</v>
      </c>
      <c r="BE182" s="144">
        <f>IF(N182="základní",J182,0)</f>
        <v>0</v>
      </c>
      <c r="BF182" s="144">
        <f>IF(N182="snížená",J182,0)</f>
        <v>0</v>
      </c>
      <c r="BG182" s="144">
        <f>IF(N182="zákl. přenesená",J182,0)</f>
        <v>0</v>
      </c>
      <c r="BH182" s="144">
        <f>IF(N182="sníž. přenesená",J182,0)</f>
        <v>0</v>
      </c>
      <c r="BI182" s="144">
        <f>IF(N182="nulová",J182,0)</f>
        <v>0</v>
      </c>
      <c r="BJ182" s="17" t="s">
        <v>88</v>
      </c>
      <c r="BK182" s="144">
        <f>ROUND(I182*H182,2)</f>
        <v>0</v>
      </c>
      <c r="BL182" s="17" t="s">
        <v>169</v>
      </c>
      <c r="BM182" s="143" t="s">
        <v>913</v>
      </c>
    </row>
    <row r="183" spans="2:65" s="12" customFormat="1" ht="11.25">
      <c r="B183" s="145"/>
      <c r="D183" s="146" t="s">
        <v>172</v>
      </c>
      <c r="E183" s="147" t="s">
        <v>1</v>
      </c>
      <c r="F183" s="148" t="s">
        <v>914</v>
      </c>
      <c r="H183" s="147" t="s">
        <v>1</v>
      </c>
      <c r="I183" s="149"/>
      <c r="L183" s="145"/>
      <c r="M183" s="150"/>
      <c r="T183" s="151"/>
      <c r="AT183" s="147" t="s">
        <v>172</v>
      </c>
      <c r="AU183" s="147" t="s">
        <v>90</v>
      </c>
      <c r="AV183" s="12" t="s">
        <v>88</v>
      </c>
      <c r="AW183" s="12" t="s">
        <v>34</v>
      </c>
      <c r="AX183" s="12" t="s">
        <v>80</v>
      </c>
      <c r="AY183" s="147" t="s">
        <v>161</v>
      </c>
    </row>
    <row r="184" spans="2:65" s="13" customFormat="1" ht="11.25">
      <c r="B184" s="152"/>
      <c r="D184" s="146" t="s">
        <v>172</v>
      </c>
      <c r="E184" s="153" t="s">
        <v>1</v>
      </c>
      <c r="F184" s="154" t="s">
        <v>1231</v>
      </c>
      <c r="H184" s="155">
        <v>0.24199999999999999</v>
      </c>
      <c r="I184" s="156"/>
      <c r="L184" s="152"/>
      <c r="M184" s="157"/>
      <c r="T184" s="158"/>
      <c r="AT184" s="153" t="s">
        <v>172</v>
      </c>
      <c r="AU184" s="153" t="s">
        <v>90</v>
      </c>
      <c r="AV184" s="13" t="s">
        <v>90</v>
      </c>
      <c r="AW184" s="13" t="s">
        <v>34</v>
      </c>
      <c r="AX184" s="13" t="s">
        <v>88</v>
      </c>
      <c r="AY184" s="153" t="s">
        <v>161</v>
      </c>
    </row>
    <row r="185" spans="2:65" s="1" customFormat="1" ht="24.2" customHeight="1">
      <c r="B185" s="32"/>
      <c r="C185" s="132" t="s">
        <v>269</v>
      </c>
      <c r="D185" s="132" t="s">
        <v>165</v>
      </c>
      <c r="E185" s="133" t="s">
        <v>916</v>
      </c>
      <c r="F185" s="134" t="s">
        <v>917</v>
      </c>
      <c r="G185" s="135" t="s">
        <v>266</v>
      </c>
      <c r="H185" s="136">
        <v>18.600000000000001</v>
      </c>
      <c r="I185" s="137"/>
      <c r="J185" s="138">
        <f>ROUND(I185*H185,2)</f>
        <v>0</v>
      </c>
      <c r="K185" s="134" t="s">
        <v>180</v>
      </c>
      <c r="L185" s="32"/>
      <c r="M185" s="139" t="s">
        <v>1</v>
      </c>
      <c r="N185" s="140" t="s">
        <v>45</v>
      </c>
      <c r="P185" s="141">
        <f>O185*H185</f>
        <v>0</v>
      </c>
      <c r="Q185" s="141">
        <v>1.14E-3</v>
      </c>
      <c r="R185" s="141">
        <f>Q185*H185</f>
        <v>2.1204000000000001E-2</v>
      </c>
      <c r="S185" s="141">
        <v>0</v>
      </c>
      <c r="T185" s="142">
        <f>S185*H185</f>
        <v>0</v>
      </c>
      <c r="AR185" s="143" t="s">
        <v>169</v>
      </c>
      <c r="AT185" s="143" t="s">
        <v>165</v>
      </c>
      <c r="AU185" s="143" t="s">
        <v>90</v>
      </c>
      <c r="AY185" s="17" t="s">
        <v>161</v>
      </c>
      <c r="BE185" s="144">
        <f>IF(N185="základní",J185,0)</f>
        <v>0</v>
      </c>
      <c r="BF185" s="144">
        <f>IF(N185="snížená",J185,0)</f>
        <v>0</v>
      </c>
      <c r="BG185" s="144">
        <f>IF(N185="zákl. přenesená",J185,0)</f>
        <v>0</v>
      </c>
      <c r="BH185" s="144">
        <f>IF(N185="sníž. přenesená",J185,0)</f>
        <v>0</v>
      </c>
      <c r="BI185" s="144">
        <f>IF(N185="nulová",J185,0)</f>
        <v>0</v>
      </c>
      <c r="BJ185" s="17" t="s">
        <v>88</v>
      </c>
      <c r="BK185" s="144">
        <f>ROUND(I185*H185,2)</f>
        <v>0</v>
      </c>
      <c r="BL185" s="17" t="s">
        <v>169</v>
      </c>
      <c r="BM185" s="143" t="s">
        <v>918</v>
      </c>
    </row>
    <row r="186" spans="2:65" s="12" customFormat="1" ht="11.25">
      <c r="B186" s="145"/>
      <c r="D186" s="146" t="s">
        <v>172</v>
      </c>
      <c r="E186" s="147" t="s">
        <v>1</v>
      </c>
      <c r="F186" s="148" t="s">
        <v>914</v>
      </c>
      <c r="H186" s="147" t="s">
        <v>1</v>
      </c>
      <c r="I186" s="149"/>
      <c r="L186" s="145"/>
      <c r="M186" s="150"/>
      <c r="T186" s="151"/>
      <c r="AT186" s="147" t="s">
        <v>172</v>
      </c>
      <c r="AU186" s="147" t="s">
        <v>90</v>
      </c>
      <c r="AV186" s="12" t="s">
        <v>88</v>
      </c>
      <c r="AW186" s="12" t="s">
        <v>34</v>
      </c>
      <c r="AX186" s="12" t="s">
        <v>80</v>
      </c>
      <c r="AY186" s="147" t="s">
        <v>161</v>
      </c>
    </row>
    <row r="187" spans="2:65" s="13" customFormat="1" ht="11.25">
      <c r="B187" s="152"/>
      <c r="D187" s="146" t="s">
        <v>172</v>
      </c>
      <c r="E187" s="153" t="s">
        <v>1</v>
      </c>
      <c r="F187" s="154" t="s">
        <v>1232</v>
      </c>
      <c r="H187" s="155">
        <v>18.600000000000001</v>
      </c>
      <c r="I187" s="156"/>
      <c r="L187" s="152"/>
      <c r="M187" s="157"/>
      <c r="T187" s="158"/>
      <c r="AT187" s="153" t="s">
        <v>172</v>
      </c>
      <c r="AU187" s="153" t="s">
        <v>90</v>
      </c>
      <c r="AV187" s="13" t="s">
        <v>90</v>
      </c>
      <c r="AW187" s="13" t="s">
        <v>34</v>
      </c>
      <c r="AX187" s="13" t="s">
        <v>88</v>
      </c>
      <c r="AY187" s="153" t="s">
        <v>161</v>
      </c>
    </row>
    <row r="188" spans="2:65" s="1" customFormat="1" ht="16.5" customHeight="1">
      <c r="B188" s="32"/>
      <c r="C188" s="132" t="s">
        <v>274</v>
      </c>
      <c r="D188" s="132" t="s">
        <v>165</v>
      </c>
      <c r="E188" s="133" t="s">
        <v>920</v>
      </c>
      <c r="F188" s="134" t="s">
        <v>921</v>
      </c>
      <c r="G188" s="135" t="s">
        <v>266</v>
      </c>
      <c r="H188" s="136">
        <v>18.600000000000001</v>
      </c>
      <c r="I188" s="137"/>
      <c r="J188" s="138">
        <f>ROUND(I188*H188,2)</f>
        <v>0</v>
      </c>
      <c r="K188" s="134" t="s">
        <v>180</v>
      </c>
      <c r="L188" s="32"/>
      <c r="M188" s="139" t="s">
        <v>1</v>
      </c>
      <c r="N188" s="140" t="s">
        <v>45</v>
      </c>
      <c r="P188" s="141">
        <f>O188*H188</f>
        <v>0</v>
      </c>
      <c r="Q188" s="141">
        <v>1.6000000000000001E-4</v>
      </c>
      <c r="R188" s="141">
        <f>Q188*H188</f>
        <v>2.9760000000000003E-3</v>
      </c>
      <c r="S188" s="141">
        <v>0</v>
      </c>
      <c r="T188" s="142">
        <f>S188*H188</f>
        <v>0</v>
      </c>
      <c r="AR188" s="143" t="s">
        <v>169</v>
      </c>
      <c r="AT188" s="143" t="s">
        <v>165</v>
      </c>
      <c r="AU188" s="143" t="s">
        <v>90</v>
      </c>
      <c r="AY188" s="17" t="s">
        <v>161</v>
      </c>
      <c r="BE188" s="144">
        <f>IF(N188="základní",J188,0)</f>
        <v>0</v>
      </c>
      <c r="BF188" s="144">
        <f>IF(N188="snížená",J188,0)</f>
        <v>0</v>
      </c>
      <c r="BG188" s="144">
        <f>IF(N188="zákl. přenesená",J188,0)</f>
        <v>0</v>
      </c>
      <c r="BH188" s="144">
        <f>IF(N188="sníž. přenesená",J188,0)</f>
        <v>0</v>
      </c>
      <c r="BI188" s="144">
        <f>IF(N188="nulová",J188,0)</f>
        <v>0</v>
      </c>
      <c r="BJ188" s="17" t="s">
        <v>88</v>
      </c>
      <c r="BK188" s="144">
        <f>ROUND(I188*H188,2)</f>
        <v>0</v>
      </c>
      <c r="BL188" s="17" t="s">
        <v>169</v>
      </c>
      <c r="BM188" s="143" t="s">
        <v>922</v>
      </c>
    </row>
    <row r="189" spans="2:65" s="12" customFormat="1" ht="11.25">
      <c r="B189" s="145"/>
      <c r="D189" s="146" t="s">
        <v>172</v>
      </c>
      <c r="E189" s="147" t="s">
        <v>1</v>
      </c>
      <c r="F189" s="148" t="s">
        <v>914</v>
      </c>
      <c r="H189" s="147" t="s">
        <v>1</v>
      </c>
      <c r="I189" s="149"/>
      <c r="L189" s="145"/>
      <c r="M189" s="150"/>
      <c r="T189" s="151"/>
      <c r="AT189" s="147" t="s">
        <v>172</v>
      </c>
      <c r="AU189" s="147" t="s">
        <v>90</v>
      </c>
      <c r="AV189" s="12" t="s">
        <v>88</v>
      </c>
      <c r="AW189" s="12" t="s">
        <v>34</v>
      </c>
      <c r="AX189" s="12" t="s">
        <v>80</v>
      </c>
      <c r="AY189" s="147" t="s">
        <v>161</v>
      </c>
    </row>
    <row r="190" spans="2:65" s="13" customFormat="1" ht="11.25">
      <c r="B190" s="152"/>
      <c r="D190" s="146" t="s">
        <v>172</v>
      </c>
      <c r="E190" s="153" t="s">
        <v>1</v>
      </c>
      <c r="F190" s="154" t="s">
        <v>1232</v>
      </c>
      <c r="H190" s="155">
        <v>18.600000000000001</v>
      </c>
      <c r="I190" s="156"/>
      <c r="L190" s="152"/>
      <c r="M190" s="157"/>
      <c r="T190" s="158"/>
      <c r="AT190" s="153" t="s">
        <v>172</v>
      </c>
      <c r="AU190" s="153" t="s">
        <v>90</v>
      </c>
      <c r="AV190" s="13" t="s">
        <v>90</v>
      </c>
      <c r="AW190" s="13" t="s">
        <v>34</v>
      </c>
      <c r="AX190" s="13" t="s">
        <v>88</v>
      </c>
      <c r="AY190" s="153" t="s">
        <v>161</v>
      </c>
    </row>
    <row r="191" spans="2:65" s="1" customFormat="1" ht="16.5" customHeight="1">
      <c r="B191" s="32"/>
      <c r="C191" s="132" t="s">
        <v>279</v>
      </c>
      <c r="D191" s="132" t="s">
        <v>165</v>
      </c>
      <c r="E191" s="133" t="s">
        <v>923</v>
      </c>
      <c r="F191" s="134" t="s">
        <v>924</v>
      </c>
      <c r="G191" s="135" t="s">
        <v>168</v>
      </c>
      <c r="H191" s="136">
        <v>14.928000000000001</v>
      </c>
      <c r="I191" s="137"/>
      <c r="J191" s="138">
        <f>ROUND(I191*H191,2)</f>
        <v>0</v>
      </c>
      <c r="K191" s="134" t="s">
        <v>180</v>
      </c>
      <c r="L191" s="32"/>
      <c r="M191" s="139" t="s">
        <v>1</v>
      </c>
      <c r="N191" s="140" t="s">
        <v>45</v>
      </c>
      <c r="P191" s="141">
        <f>O191*H191</f>
        <v>0</v>
      </c>
      <c r="Q191" s="141">
        <v>0</v>
      </c>
      <c r="R191" s="141">
        <f>Q191*H191</f>
        <v>0</v>
      </c>
      <c r="S191" s="141">
        <v>0</v>
      </c>
      <c r="T191" s="142">
        <f>S191*H191</f>
        <v>0</v>
      </c>
      <c r="AR191" s="143" t="s">
        <v>169</v>
      </c>
      <c r="AT191" s="143" t="s">
        <v>165</v>
      </c>
      <c r="AU191" s="143" t="s">
        <v>90</v>
      </c>
      <c r="AY191" s="17" t="s">
        <v>161</v>
      </c>
      <c r="BE191" s="144">
        <f>IF(N191="základní",J191,0)</f>
        <v>0</v>
      </c>
      <c r="BF191" s="144">
        <f>IF(N191="snížená",J191,0)</f>
        <v>0</v>
      </c>
      <c r="BG191" s="144">
        <f>IF(N191="zákl. přenesená",J191,0)</f>
        <v>0</v>
      </c>
      <c r="BH191" s="144">
        <f>IF(N191="sníž. přenesená",J191,0)</f>
        <v>0</v>
      </c>
      <c r="BI191" s="144">
        <f>IF(N191="nulová",J191,0)</f>
        <v>0</v>
      </c>
      <c r="BJ191" s="17" t="s">
        <v>88</v>
      </c>
      <c r="BK191" s="144">
        <f>ROUND(I191*H191,2)</f>
        <v>0</v>
      </c>
      <c r="BL191" s="17" t="s">
        <v>169</v>
      </c>
      <c r="BM191" s="143" t="s">
        <v>925</v>
      </c>
    </row>
    <row r="192" spans="2:65" s="12" customFormat="1" ht="11.25">
      <c r="B192" s="145"/>
      <c r="D192" s="146" t="s">
        <v>172</v>
      </c>
      <c r="E192" s="147" t="s">
        <v>1</v>
      </c>
      <c r="F192" s="148" t="s">
        <v>926</v>
      </c>
      <c r="H192" s="147" t="s">
        <v>1</v>
      </c>
      <c r="I192" s="149"/>
      <c r="L192" s="145"/>
      <c r="M192" s="150"/>
      <c r="T192" s="151"/>
      <c r="AT192" s="147" t="s">
        <v>172</v>
      </c>
      <c r="AU192" s="147" t="s">
        <v>90</v>
      </c>
      <c r="AV192" s="12" t="s">
        <v>88</v>
      </c>
      <c r="AW192" s="12" t="s">
        <v>34</v>
      </c>
      <c r="AX192" s="12" t="s">
        <v>80</v>
      </c>
      <c r="AY192" s="147" t="s">
        <v>161</v>
      </c>
    </row>
    <row r="193" spans="2:65" s="13" customFormat="1" ht="11.25">
      <c r="B193" s="152"/>
      <c r="D193" s="146" t="s">
        <v>172</v>
      </c>
      <c r="E193" s="153" t="s">
        <v>1</v>
      </c>
      <c r="F193" s="154" t="s">
        <v>1233</v>
      </c>
      <c r="H193" s="155">
        <v>14.928000000000001</v>
      </c>
      <c r="I193" s="156"/>
      <c r="L193" s="152"/>
      <c r="M193" s="157"/>
      <c r="T193" s="158"/>
      <c r="AT193" s="153" t="s">
        <v>172</v>
      </c>
      <c r="AU193" s="153" t="s">
        <v>90</v>
      </c>
      <c r="AV193" s="13" t="s">
        <v>90</v>
      </c>
      <c r="AW193" s="13" t="s">
        <v>34</v>
      </c>
      <c r="AX193" s="13" t="s">
        <v>88</v>
      </c>
      <c r="AY193" s="153" t="s">
        <v>161</v>
      </c>
    </row>
    <row r="194" spans="2:65" s="1" customFormat="1" ht="24.2" customHeight="1">
      <c r="B194" s="32"/>
      <c r="C194" s="132" t="s">
        <v>287</v>
      </c>
      <c r="D194" s="132" t="s">
        <v>165</v>
      </c>
      <c r="E194" s="133" t="s">
        <v>928</v>
      </c>
      <c r="F194" s="134" t="s">
        <v>929</v>
      </c>
      <c r="G194" s="135" t="s">
        <v>168</v>
      </c>
      <c r="H194" s="136">
        <v>14.928000000000001</v>
      </c>
      <c r="I194" s="137"/>
      <c r="J194" s="138">
        <f>ROUND(I194*H194,2)</f>
        <v>0</v>
      </c>
      <c r="K194" s="134" t="s">
        <v>180</v>
      </c>
      <c r="L194" s="32"/>
      <c r="M194" s="139" t="s">
        <v>1</v>
      </c>
      <c r="N194" s="140" t="s">
        <v>45</v>
      </c>
      <c r="P194" s="141">
        <f>O194*H194</f>
        <v>0</v>
      </c>
      <c r="Q194" s="141">
        <v>0</v>
      </c>
      <c r="R194" s="141">
        <f>Q194*H194</f>
        <v>0</v>
      </c>
      <c r="S194" s="141">
        <v>0</v>
      </c>
      <c r="T194" s="142">
        <f>S194*H194</f>
        <v>0</v>
      </c>
      <c r="AR194" s="143" t="s">
        <v>169</v>
      </c>
      <c r="AT194" s="143" t="s">
        <v>165</v>
      </c>
      <c r="AU194" s="143" t="s">
        <v>90</v>
      </c>
      <c r="AY194" s="17" t="s">
        <v>161</v>
      </c>
      <c r="BE194" s="144">
        <f>IF(N194="základní",J194,0)</f>
        <v>0</v>
      </c>
      <c r="BF194" s="144">
        <f>IF(N194="snížená",J194,0)</f>
        <v>0</v>
      </c>
      <c r="BG194" s="144">
        <f>IF(N194="zákl. přenesená",J194,0)</f>
        <v>0</v>
      </c>
      <c r="BH194" s="144">
        <f>IF(N194="sníž. přenesená",J194,0)</f>
        <v>0</v>
      </c>
      <c r="BI194" s="144">
        <f>IF(N194="nulová",J194,0)</f>
        <v>0</v>
      </c>
      <c r="BJ194" s="17" t="s">
        <v>88</v>
      </c>
      <c r="BK194" s="144">
        <f>ROUND(I194*H194,2)</f>
        <v>0</v>
      </c>
      <c r="BL194" s="17" t="s">
        <v>169</v>
      </c>
      <c r="BM194" s="143" t="s">
        <v>930</v>
      </c>
    </row>
    <row r="195" spans="2:65" s="12" customFormat="1" ht="11.25">
      <c r="B195" s="145"/>
      <c r="D195" s="146" t="s">
        <v>172</v>
      </c>
      <c r="E195" s="147" t="s">
        <v>1</v>
      </c>
      <c r="F195" s="148" t="s">
        <v>926</v>
      </c>
      <c r="H195" s="147" t="s">
        <v>1</v>
      </c>
      <c r="I195" s="149"/>
      <c r="L195" s="145"/>
      <c r="M195" s="150"/>
      <c r="T195" s="151"/>
      <c r="AT195" s="147" t="s">
        <v>172</v>
      </c>
      <c r="AU195" s="147" t="s">
        <v>90</v>
      </c>
      <c r="AV195" s="12" t="s">
        <v>88</v>
      </c>
      <c r="AW195" s="12" t="s">
        <v>34</v>
      </c>
      <c r="AX195" s="12" t="s">
        <v>80</v>
      </c>
      <c r="AY195" s="147" t="s">
        <v>161</v>
      </c>
    </row>
    <row r="196" spans="2:65" s="13" customFormat="1" ht="11.25">
      <c r="B196" s="152"/>
      <c r="D196" s="146" t="s">
        <v>172</v>
      </c>
      <c r="E196" s="153" t="s">
        <v>1</v>
      </c>
      <c r="F196" s="154" t="s">
        <v>1233</v>
      </c>
      <c r="H196" s="155">
        <v>14.928000000000001</v>
      </c>
      <c r="I196" s="156"/>
      <c r="L196" s="152"/>
      <c r="M196" s="157"/>
      <c r="T196" s="158"/>
      <c r="AT196" s="153" t="s">
        <v>172</v>
      </c>
      <c r="AU196" s="153" t="s">
        <v>90</v>
      </c>
      <c r="AV196" s="13" t="s">
        <v>90</v>
      </c>
      <c r="AW196" s="13" t="s">
        <v>34</v>
      </c>
      <c r="AX196" s="13" t="s">
        <v>88</v>
      </c>
      <c r="AY196" s="153" t="s">
        <v>161</v>
      </c>
    </row>
    <row r="197" spans="2:65" s="1" customFormat="1" ht="21.75" customHeight="1">
      <c r="B197" s="32"/>
      <c r="C197" s="132" t="s">
        <v>296</v>
      </c>
      <c r="D197" s="132" t="s">
        <v>165</v>
      </c>
      <c r="E197" s="133" t="s">
        <v>931</v>
      </c>
      <c r="F197" s="134" t="s">
        <v>932</v>
      </c>
      <c r="G197" s="135" t="s">
        <v>168</v>
      </c>
      <c r="H197" s="136">
        <v>12.353</v>
      </c>
      <c r="I197" s="137"/>
      <c r="J197" s="138">
        <f>ROUND(I197*H197,2)</f>
        <v>0</v>
      </c>
      <c r="K197" s="134" t="s">
        <v>180</v>
      </c>
      <c r="L197" s="32"/>
      <c r="M197" s="139" t="s">
        <v>1</v>
      </c>
      <c r="N197" s="140" t="s">
        <v>45</v>
      </c>
      <c r="P197" s="141">
        <f>O197*H197</f>
        <v>0</v>
      </c>
      <c r="Q197" s="141">
        <v>0</v>
      </c>
      <c r="R197" s="141">
        <f>Q197*H197</f>
        <v>0</v>
      </c>
      <c r="S197" s="141">
        <v>0</v>
      </c>
      <c r="T197" s="142">
        <f>S197*H197</f>
        <v>0</v>
      </c>
      <c r="AR197" s="143" t="s">
        <v>169</v>
      </c>
      <c r="AT197" s="143" t="s">
        <v>165</v>
      </c>
      <c r="AU197" s="143" t="s">
        <v>90</v>
      </c>
      <c r="AY197" s="17" t="s">
        <v>161</v>
      </c>
      <c r="BE197" s="144">
        <f>IF(N197="základní",J197,0)</f>
        <v>0</v>
      </c>
      <c r="BF197" s="144">
        <f>IF(N197="snížená",J197,0)</f>
        <v>0</v>
      </c>
      <c r="BG197" s="144">
        <f>IF(N197="zákl. přenesená",J197,0)</f>
        <v>0</v>
      </c>
      <c r="BH197" s="144">
        <f>IF(N197="sníž. přenesená",J197,0)</f>
        <v>0</v>
      </c>
      <c r="BI197" s="144">
        <f>IF(N197="nulová",J197,0)</f>
        <v>0</v>
      </c>
      <c r="BJ197" s="17" t="s">
        <v>88</v>
      </c>
      <c r="BK197" s="144">
        <f>ROUND(I197*H197,2)</f>
        <v>0</v>
      </c>
      <c r="BL197" s="17" t="s">
        <v>169</v>
      </c>
      <c r="BM197" s="143" t="s">
        <v>933</v>
      </c>
    </row>
    <row r="198" spans="2:65" s="12" customFormat="1" ht="11.25">
      <c r="B198" s="145"/>
      <c r="D198" s="146" t="s">
        <v>172</v>
      </c>
      <c r="E198" s="147" t="s">
        <v>1</v>
      </c>
      <c r="F198" s="148" t="s">
        <v>934</v>
      </c>
      <c r="H198" s="147" t="s">
        <v>1</v>
      </c>
      <c r="I198" s="149"/>
      <c r="L198" s="145"/>
      <c r="M198" s="150"/>
      <c r="T198" s="151"/>
      <c r="AT198" s="147" t="s">
        <v>172</v>
      </c>
      <c r="AU198" s="147" t="s">
        <v>90</v>
      </c>
      <c r="AV198" s="12" t="s">
        <v>88</v>
      </c>
      <c r="AW198" s="12" t="s">
        <v>34</v>
      </c>
      <c r="AX198" s="12" t="s">
        <v>80</v>
      </c>
      <c r="AY198" s="147" t="s">
        <v>161</v>
      </c>
    </row>
    <row r="199" spans="2:65" s="13" customFormat="1" ht="11.25">
      <c r="B199" s="152"/>
      <c r="D199" s="146" t="s">
        <v>172</v>
      </c>
      <c r="E199" s="153" t="s">
        <v>1</v>
      </c>
      <c r="F199" s="154" t="s">
        <v>1234</v>
      </c>
      <c r="H199" s="155">
        <v>12.353</v>
      </c>
      <c r="I199" s="156"/>
      <c r="L199" s="152"/>
      <c r="M199" s="157"/>
      <c r="T199" s="158"/>
      <c r="AT199" s="153" t="s">
        <v>172</v>
      </c>
      <c r="AU199" s="153" t="s">
        <v>90</v>
      </c>
      <c r="AV199" s="13" t="s">
        <v>90</v>
      </c>
      <c r="AW199" s="13" t="s">
        <v>34</v>
      </c>
      <c r="AX199" s="13" t="s">
        <v>88</v>
      </c>
      <c r="AY199" s="153" t="s">
        <v>161</v>
      </c>
    </row>
    <row r="200" spans="2:65" s="1" customFormat="1" ht="33" customHeight="1">
      <c r="B200" s="32"/>
      <c r="C200" s="132" t="s">
        <v>305</v>
      </c>
      <c r="D200" s="132" t="s">
        <v>165</v>
      </c>
      <c r="E200" s="133" t="s">
        <v>936</v>
      </c>
      <c r="F200" s="134" t="s">
        <v>937</v>
      </c>
      <c r="G200" s="135" t="s">
        <v>168</v>
      </c>
      <c r="H200" s="136">
        <v>12.353</v>
      </c>
      <c r="I200" s="137"/>
      <c r="J200" s="138">
        <f>ROUND(I200*H200,2)</f>
        <v>0</v>
      </c>
      <c r="K200" s="134" t="s">
        <v>180</v>
      </c>
      <c r="L200" s="32"/>
      <c r="M200" s="139" t="s">
        <v>1</v>
      </c>
      <c r="N200" s="140" t="s">
        <v>45</v>
      </c>
      <c r="P200" s="141">
        <f>O200*H200</f>
        <v>0</v>
      </c>
      <c r="Q200" s="141">
        <v>0</v>
      </c>
      <c r="R200" s="141">
        <f>Q200*H200</f>
        <v>0</v>
      </c>
      <c r="S200" s="141">
        <v>0</v>
      </c>
      <c r="T200" s="142">
        <f>S200*H200</f>
        <v>0</v>
      </c>
      <c r="AR200" s="143" t="s">
        <v>169</v>
      </c>
      <c r="AT200" s="143" t="s">
        <v>165</v>
      </c>
      <c r="AU200" s="143" t="s">
        <v>90</v>
      </c>
      <c r="AY200" s="17" t="s">
        <v>161</v>
      </c>
      <c r="BE200" s="144">
        <f>IF(N200="základní",J200,0)</f>
        <v>0</v>
      </c>
      <c r="BF200" s="144">
        <f>IF(N200="snížená",J200,0)</f>
        <v>0</v>
      </c>
      <c r="BG200" s="144">
        <f>IF(N200="zákl. přenesená",J200,0)</f>
        <v>0</v>
      </c>
      <c r="BH200" s="144">
        <f>IF(N200="sníž. přenesená",J200,0)</f>
        <v>0</v>
      </c>
      <c r="BI200" s="144">
        <f>IF(N200="nulová",J200,0)</f>
        <v>0</v>
      </c>
      <c r="BJ200" s="17" t="s">
        <v>88</v>
      </c>
      <c r="BK200" s="144">
        <f>ROUND(I200*H200,2)</f>
        <v>0</v>
      </c>
      <c r="BL200" s="17" t="s">
        <v>169</v>
      </c>
      <c r="BM200" s="143" t="s">
        <v>938</v>
      </c>
    </row>
    <row r="201" spans="2:65" s="12" customFormat="1" ht="11.25">
      <c r="B201" s="145"/>
      <c r="D201" s="146" t="s">
        <v>172</v>
      </c>
      <c r="E201" s="147" t="s">
        <v>1</v>
      </c>
      <c r="F201" s="148" t="s">
        <v>934</v>
      </c>
      <c r="H201" s="147" t="s">
        <v>1</v>
      </c>
      <c r="I201" s="149"/>
      <c r="L201" s="145"/>
      <c r="M201" s="150"/>
      <c r="T201" s="151"/>
      <c r="AT201" s="147" t="s">
        <v>172</v>
      </c>
      <c r="AU201" s="147" t="s">
        <v>90</v>
      </c>
      <c r="AV201" s="12" t="s">
        <v>88</v>
      </c>
      <c r="AW201" s="12" t="s">
        <v>34</v>
      </c>
      <c r="AX201" s="12" t="s">
        <v>80</v>
      </c>
      <c r="AY201" s="147" t="s">
        <v>161</v>
      </c>
    </row>
    <row r="202" spans="2:65" s="13" customFormat="1" ht="11.25">
      <c r="B202" s="152"/>
      <c r="D202" s="146" t="s">
        <v>172</v>
      </c>
      <c r="E202" s="153" t="s">
        <v>1</v>
      </c>
      <c r="F202" s="154" t="s">
        <v>1234</v>
      </c>
      <c r="H202" s="155">
        <v>12.353</v>
      </c>
      <c r="I202" s="156"/>
      <c r="L202" s="152"/>
      <c r="M202" s="157"/>
      <c r="T202" s="158"/>
      <c r="AT202" s="153" t="s">
        <v>172</v>
      </c>
      <c r="AU202" s="153" t="s">
        <v>90</v>
      </c>
      <c r="AV202" s="13" t="s">
        <v>90</v>
      </c>
      <c r="AW202" s="13" t="s">
        <v>34</v>
      </c>
      <c r="AX202" s="13" t="s">
        <v>88</v>
      </c>
      <c r="AY202" s="153" t="s">
        <v>161</v>
      </c>
    </row>
    <row r="203" spans="2:65" s="1" customFormat="1" ht="16.5" customHeight="1">
      <c r="B203" s="32"/>
      <c r="C203" s="132" t="s">
        <v>7</v>
      </c>
      <c r="D203" s="132" t="s">
        <v>165</v>
      </c>
      <c r="E203" s="133" t="s">
        <v>939</v>
      </c>
      <c r="F203" s="134" t="s">
        <v>940</v>
      </c>
      <c r="G203" s="135" t="s">
        <v>190</v>
      </c>
      <c r="H203" s="136">
        <v>31.213999999999999</v>
      </c>
      <c r="I203" s="137"/>
      <c r="J203" s="138">
        <f>ROUND(I203*H203,2)</f>
        <v>0</v>
      </c>
      <c r="K203" s="134" t="s">
        <v>180</v>
      </c>
      <c r="L203" s="32"/>
      <c r="M203" s="139" t="s">
        <v>1</v>
      </c>
      <c r="N203" s="140" t="s">
        <v>45</v>
      </c>
      <c r="P203" s="141">
        <f>O203*H203</f>
        <v>0</v>
      </c>
      <c r="Q203" s="141">
        <v>1.2999999999999999E-3</v>
      </c>
      <c r="R203" s="141">
        <f>Q203*H203</f>
        <v>4.0578199999999995E-2</v>
      </c>
      <c r="S203" s="141">
        <v>0</v>
      </c>
      <c r="T203" s="142">
        <f>S203*H203</f>
        <v>0</v>
      </c>
      <c r="AR203" s="143" t="s">
        <v>169</v>
      </c>
      <c r="AT203" s="143" t="s">
        <v>165</v>
      </c>
      <c r="AU203" s="143" t="s">
        <v>90</v>
      </c>
      <c r="AY203" s="17" t="s">
        <v>161</v>
      </c>
      <c r="BE203" s="144">
        <f>IF(N203="základní",J203,0)</f>
        <v>0</v>
      </c>
      <c r="BF203" s="144">
        <f>IF(N203="snížená",J203,0)</f>
        <v>0</v>
      </c>
      <c r="BG203" s="144">
        <f>IF(N203="zákl. přenesená",J203,0)</f>
        <v>0</v>
      </c>
      <c r="BH203" s="144">
        <f>IF(N203="sníž. přenesená",J203,0)</f>
        <v>0</v>
      </c>
      <c r="BI203" s="144">
        <f>IF(N203="nulová",J203,0)</f>
        <v>0</v>
      </c>
      <c r="BJ203" s="17" t="s">
        <v>88</v>
      </c>
      <c r="BK203" s="144">
        <f>ROUND(I203*H203,2)</f>
        <v>0</v>
      </c>
      <c r="BL203" s="17" t="s">
        <v>169</v>
      </c>
      <c r="BM203" s="143" t="s">
        <v>941</v>
      </c>
    </row>
    <row r="204" spans="2:65" s="13" customFormat="1" ht="11.25">
      <c r="B204" s="152"/>
      <c r="D204" s="146" t="s">
        <v>172</v>
      </c>
      <c r="E204" s="153" t="s">
        <v>1</v>
      </c>
      <c r="F204" s="154" t="s">
        <v>1235</v>
      </c>
      <c r="H204" s="155">
        <v>13.113</v>
      </c>
      <c r="I204" s="156"/>
      <c r="L204" s="152"/>
      <c r="M204" s="157"/>
      <c r="T204" s="158"/>
      <c r="AT204" s="153" t="s">
        <v>172</v>
      </c>
      <c r="AU204" s="153" t="s">
        <v>90</v>
      </c>
      <c r="AV204" s="13" t="s">
        <v>90</v>
      </c>
      <c r="AW204" s="13" t="s">
        <v>34</v>
      </c>
      <c r="AX204" s="13" t="s">
        <v>80</v>
      </c>
      <c r="AY204" s="153" t="s">
        <v>161</v>
      </c>
    </row>
    <row r="205" spans="2:65" s="13" customFormat="1" ht="22.5">
      <c r="B205" s="152"/>
      <c r="D205" s="146" t="s">
        <v>172</v>
      </c>
      <c r="E205" s="153" t="s">
        <v>1</v>
      </c>
      <c r="F205" s="154" t="s">
        <v>1236</v>
      </c>
      <c r="H205" s="155">
        <v>18.100999999999999</v>
      </c>
      <c r="I205" s="156"/>
      <c r="L205" s="152"/>
      <c r="M205" s="157"/>
      <c r="T205" s="158"/>
      <c r="AT205" s="153" t="s">
        <v>172</v>
      </c>
      <c r="AU205" s="153" t="s">
        <v>90</v>
      </c>
      <c r="AV205" s="13" t="s">
        <v>90</v>
      </c>
      <c r="AW205" s="13" t="s">
        <v>34</v>
      </c>
      <c r="AX205" s="13" t="s">
        <v>80</v>
      </c>
      <c r="AY205" s="153" t="s">
        <v>161</v>
      </c>
    </row>
    <row r="206" spans="2:65" s="14" customFormat="1" ht="11.25">
      <c r="B206" s="159"/>
      <c r="D206" s="146" t="s">
        <v>172</v>
      </c>
      <c r="E206" s="160" t="s">
        <v>1</v>
      </c>
      <c r="F206" s="161" t="s">
        <v>177</v>
      </c>
      <c r="H206" s="162">
        <v>31.213999999999999</v>
      </c>
      <c r="I206" s="163"/>
      <c r="L206" s="159"/>
      <c r="M206" s="164"/>
      <c r="T206" s="165"/>
      <c r="AT206" s="160" t="s">
        <v>172</v>
      </c>
      <c r="AU206" s="160" t="s">
        <v>90</v>
      </c>
      <c r="AV206" s="14" t="s">
        <v>169</v>
      </c>
      <c r="AW206" s="14" t="s">
        <v>34</v>
      </c>
      <c r="AX206" s="14" t="s">
        <v>88</v>
      </c>
      <c r="AY206" s="160" t="s">
        <v>161</v>
      </c>
    </row>
    <row r="207" spans="2:65" s="1" customFormat="1" ht="16.5" customHeight="1">
      <c r="B207" s="32"/>
      <c r="C207" s="132" t="s">
        <v>314</v>
      </c>
      <c r="D207" s="132" t="s">
        <v>165</v>
      </c>
      <c r="E207" s="133" t="s">
        <v>944</v>
      </c>
      <c r="F207" s="134" t="s">
        <v>945</v>
      </c>
      <c r="G207" s="135" t="s">
        <v>190</v>
      </c>
      <c r="H207" s="136">
        <v>31.213999999999999</v>
      </c>
      <c r="I207" s="137"/>
      <c r="J207" s="138">
        <f>ROUND(I207*H207,2)</f>
        <v>0</v>
      </c>
      <c r="K207" s="134" t="s">
        <v>180</v>
      </c>
      <c r="L207" s="32"/>
      <c r="M207" s="139" t="s">
        <v>1</v>
      </c>
      <c r="N207" s="140" t="s">
        <v>45</v>
      </c>
      <c r="P207" s="141">
        <f>O207*H207</f>
        <v>0</v>
      </c>
      <c r="Q207" s="141">
        <v>4.0000000000000003E-5</v>
      </c>
      <c r="R207" s="141">
        <f>Q207*H207</f>
        <v>1.2485600000000001E-3</v>
      </c>
      <c r="S207" s="141">
        <v>0</v>
      </c>
      <c r="T207" s="142">
        <f>S207*H207</f>
        <v>0</v>
      </c>
      <c r="AR207" s="143" t="s">
        <v>169</v>
      </c>
      <c r="AT207" s="143" t="s">
        <v>165</v>
      </c>
      <c r="AU207" s="143" t="s">
        <v>90</v>
      </c>
      <c r="AY207" s="17" t="s">
        <v>161</v>
      </c>
      <c r="BE207" s="144">
        <f>IF(N207="základní",J207,0)</f>
        <v>0</v>
      </c>
      <c r="BF207" s="144">
        <f>IF(N207="snížená",J207,0)</f>
        <v>0</v>
      </c>
      <c r="BG207" s="144">
        <f>IF(N207="zákl. přenesená",J207,0)</f>
        <v>0</v>
      </c>
      <c r="BH207" s="144">
        <f>IF(N207="sníž. přenesená",J207,0)</f>
        <v>0</v>
      </c>
      <c r="BI207" s="144">
        <f>IF(N207="nulová",J207,0)</f>
        <v>0</v>
      </c>
      <c r="BJ207" s="17" t="s">
        <v>88</v>
      </c>
      <c r="BK207" s="144">
        <f>ROUND(I207*H207,2)</f>
        <v>0</v>
      </c>
      <c r="BL207" s="17" t="s">
        <v>169</v>
      </c>
      <c r="BM207" s="143" t="s">
        <v>946</v>
      </c>
    </row>
    <row r="208" spans="2:65" s="13" customFormat="1" ht="11.25">
      <c r="B208" s="152"/>
      <c r="D208" s="146" t="s">
        <v>172</v>
      </c>
      <c r="E208" s="153" t="s">
        <v>1</v>
      </c>
      <c r="F208" s="154" t="s">
        <v>1235</v>
      </c>
      <c r="H208" s="155">
        <v>13.113</v>
      </c>
      <c r="I208" s="156"/>
      <c r="L208" s="152"/>
      <c r="M208" s="157"/>
      <c r="T208" s="158"/>
      <c r="AT208" s="153" t="s">
        <v>172</v>
      </c>
      <c r="AU208" s="153" t="s">
        <v>90</v>
      </c>
      <c r="AV208" s="13" t="s">
        <v>90</v>
      </c>
      <c r="AW208" s="13" t="s">
        <v>34</v>
      </c>
      <c r="AX208" s="13" t="s">
        <v>80</v>
      </c>
      <c r="AY208" s="153" t="s">
        <v>161</v>
      </c>
    </row>
    <row r="209" spans="2:65" s="13" customFormat="1" ht="22.5">
      <c r="B209" s="152"/>
      <c r="D209" s="146" t="s">
        <v>172</v>
      </c>
      <c r="E209" s="153" t="s">
        <v>1</v>
      </c>
      <c r="F209" s="154" t="s">
        <v>1236</v>
      </c>
      <c r="H209" s="155">
        <v>18.100999999999999</v>
      </c>
      <c r="I209" s="156"/>
      <c r="L209" s="152"/>
      <c r="M209" s="157"/>
      <c r="T209" s="158"/>
      <c r="AT209" s="153" t="s">
        <v>172</v>
      </c>
      <c r="AU209" s="153" t="s">
        <v>90</v>
      </c>
      <c r="AV209" s="13" t="s">
        <v>90</v>
      </c>
      <c r="AW209" s="13" t="s">
        <v>34</v>
      </c>
      <c r="AX209" s="13" t="s">
        <v>80</v>
      </c>
      <c r="AY209" s="153" t="s">
        <v>161</v>
      </c>
    </row>
    <row r="210" spans="2:65" s="14" customFormat="1" ht="11.25">
      <c r="B210" s="159"/>
      <c r="D210" s="146" t="s">
        <v>172</v>
      </c>
      <c r="E210" s="160" t="s">
        <v>1</v>
      </c>
      <c r="F210" s="161" t="s">
        <v>177</v>
      </c>
      <c r="H210" s="162">
        <v>31.213999999999999</v>
      </c>
      <c r="I210" s="163"/>
      <c r="L210" s="159"/>
      <c r="M210" s="164"/>
      <c r="T210" s="165"/>
      <c r="AT210" s="160" t="s">
        <v>172</v>
      </c>
      <c r="AU210" s="160" t="s">
        <v>90</v>
      </c>
      <c r="AV210" s="14" t="s">
        <v>169</v>
      </c>
      <c r="AW210" s="14" t="s">
        <v>34</v>
      </c>
      <c r="AX210" s="14" t="s">
        <v>88</v>
      </c>
      <c r="AY210" s="160" t="s">
        <v>161</v>
      </c>
    </row>
    <row r="211" spans="2:65" s="1" customFormat="1" ht="21.75" customHeight="1">
      <c r="B211" s="32"/>
      <c r="C211" s="132" t="s">
        <v>318</v>
      </c>
      <c r="D211" s="132" t="s">
        <v>165</v>
      </c>
      <c r="E211" s="133" t="s">
        <v>947</v>
      </c>
      <c r="F211" s="134" t="s">
        <v>948</v>
      </c>
      <c r="G211" s="135" t="s">
        <v>185</v>
      </c>
      <c r="H211" s="136">
        <v>2.1</v>
      </c>
      <c r="I211" s="137"/>
      <c r="J211" s="138">
        <f>ROUND(I211*H211,2)</f>
        <v>0</v>
      </c>
      <c r="K211" s="134" t="s">
        <v>180</v>
      </c>
      <c r="L211" s="32"/>
      <c r="M211" s="139" t="s">
        <v>1</v>
      </c>
      <c r="N211" s="140" t="s">
        <v>45</v>
      </c>
      <c r="P211" s="141">
        <f>O211*H211</f>
        <v>0</v>
      </c>
      <c r="Q211" s="141">
        <v>1.0383</v>
      </c>
      <c r="R211" s="141">
        <f>Q211*H211</f>
        <v>2.1804300000000003</v>
      </c>
      <c r="S211" s="141">
        <v>0</v>
      </c>
      <c r="T211" s="142">
        <f>S211*H211</f>
        <v>0</v>
      </c>
      <c r="AR211" s="143" t="s">
        <v>169</v>
      </c>
      <c r="AT211" s="143" t="s">
        <v>165</v>
      </c>
      <c r="AU211" s="143" t="s">
        <v>90</v>
      </c>
      <c r="AY211" s="17" t="s">
        <v>161</v>
      </c>
      <c r="BE211" s="144">
        <f>IF(N211="základní",J211,0)</f>
        <v>0</v>
      </c>
      <c r="BF211" s="144">
        <f>IF(N211="snížená",J211,0)</f>
        <v>0</v>
      </c>
      <c r="BG211" s="144">
        <f>IF(N211="zákl. přenesená",J211,0)</f>
        <v>0</v>
      </c>
      <c r="BH211" s="144">
        <f>IF(N211="sníž. přenesená",J211,0)</f>
        <v>0</v>
      </c>
      <c r="BI211" s="144">
        <f>IF(N211="nulová",J211,0)</f>
        <v>0</v>
      </c>
      <c r="BJ211" s="17" t="s">
        <v>88</v>
      </c>
      <c r="BK211" s="144">
        <f>ROUND(I211*H211,2)</f>
        <v>0</v>
      </c>
      <c r="BL211" s="17" t="s">
        <v>169</v>
      </c>
      <c r="BM211" s="143" t="s">
        <v>949</v>
      </c>
    </row>
    <row r="212" spans="2:65" s="12" customFormat="1" ht="22.5">
      <c r="B212" s="145"/>
      <c r="D212" s="146" t="s">
        <v>172</v>
      </c>
      <c r="E212" s="147" t="s">
        <v>1</v>
      </c>
      <c r="F212" s="148" t="s">
        <v>950</v>
      </c>
      <c r="H212" s="147" t="s">
        <v>1</v>
      </c>
      <c r="I212" s="149"/>
      <c r="L212" s="145"/>
      <c r="M212" s="150"/>
      <c r="T212" s="151"/>
      <c r="AT212" s="147" t="s">
        <v>172</v>
      </c>
      <c r="AU212" s="147" t="s">
        <v>90</v>
      </c>
      <c r="AV212" s="12" t="s">
        <v>88</v>
      </c>
      <c r="AW212" s="12" t="s">
        <v>34</v>
      </c>
      <c r="AX212" s="12" t="s">
        <v>80</v>
      </c>
      <c r="AY212" s="147" t="s">
        <v>161</v>
      </c>
    </row>
    <row r="213" spans="2:65" s="13" customFormat="1" ht="11.25">
      <c r="B213" s="152"/>
      <c r="D213" s="146" t="s">
        <v>172</v>
      </c>
      <c r="E213" s="153" t="s">
        <v>1</v>
      </c>
      <c r="F213" s="154" t="s">
        <v>1237</v>
      </c>
      <c r="H213" s="155">
        <v>2.1</v>
      </c>
      <c r="I213" s="156"/>
      <c r="L213" s="152"/>
      <c r="M213" s="157"/>
      <c r="T213" s="158"/>
      <c r="AT213" s="153" t="s">
        <v>172</v>
      </c>
      <c r="AU213" s="153" t="s">
        <v>90</v>
      </c>
      <c r="AV213" s="13" t="s">
        <v>90</v>
      </c>
      <c r="AW213" s="13" t="s">
        <v>34</v>
      </c>
      <c r="AX213" s="13" t="s">
        <v>88</v>
      </c>
      <c r="AY213" s="153" t="s">
        <v>161</v>
      </c>
    </row>
    <row r="214" spans="2:65" s="1" customFormat="1" ht="24.2" customHeight="1">
      <c r="B214" s="32"/>
      <c r="C214" s="132" t="s">
        <v>325</v>
      </c>
      <c r="D214" s="132" t="s">
        <v>165</v>
      </c>
      <c r="E214" s="133" t="s">
        <v>952</v>
      </c>
      <c r="F214" s="134" t="s">
        <v>953</v>
      </c>
      <c r="G214" s="135" t="s">
        <v>168</v>
      </c>
      <c r="H214" s="136">
        <v>8.0399999999999991</v>
      </c>
      <c r="I214" s="137"/>
      <c r="J214" s="138">
        <f>ROUND(I214*H214,2)</f>
        <v>0</v>
      </c>
      <c r="K214" s="134" t="s">
        <v>180</v>
      </c>
      <c r="L214" s="32"/>
      <c r="M214" s="139" t="s">
        <v>1</v>
      </c>
      <c r="N214" s="140" t="s">
        <v>45</v>
      </c>
      <c r="P214" s="141">
        <f>O214*H214</f>
        <v>0</v>
      </c>
      <c r="Q214" s="141">
        <v>2.5505399999999998</v>
      </c>
      <c r="R214" s="141">
        <f>Q214*H214</f>
        <v>20.506341599999995</v>
      </c>
      <c r="S214" s="141">
        <v>0</v>
      </c>
      <c r="T214" s="142">
        <f>S214*H214</f>
        <v>0</v>
      </c>
      <c r="AR214" s="143" t="s">
        <v>169</v>
      </c>
      <c r="AT214" s="143" t="s">
        <v>165</v>
      </c>
      <c r="AU214" s="143" t="s">
        <v>90</v>
      </c>
      <c r="AY214" s="17" t="s">
        <v>161</v>
      </c>
      <c r="BE214" s="144">
        <f>IF(N214="základní",J214,0)</f>
        <v>0</v>
      </c>
      <c r="BF214" s="144">
        <f>IF(N214="snížená",J214,0)</f>
        <v>0</v>
      </c>
      <c r="BG214" s="144">
        <f>IF(N214="zákl. přenesená",J214,0)</f>
        <v>0</v>
      </c>
      <c r="BH214" s="144">
        <f>IF(N214="sníž. přenesená",J214,0)</f>
        <v>0</v>
      </c>
      <c r="BI214" s="144">
        <f>IF(N214="nulová",J214,0)</f>
        <v>0</v>
      </c>
      <c r="BJ214" s="17" t="s">
        <v>88</v>
      </c>
      <c r="BK214" s="144">
        <f>ROUND(I214*H214,2)</f>
        <v>0</v>
      </c>
      <c r="BL214" s="17" t="s">
        <v>169</v>
      </c>
      <c r="BM214" s="143" t="s">
        <v>954</v>
      </c>
    </row>
    <row r="215" spans="2:65" s="12" customFormat="1" ht="11.25">
      <c r="B215" s="145"/>
      <c r="D215" s="146" t="s">
        <v>172</v>
      </c>
      <c r="E215" s="147" t="s">
        <v>1</v>
      </c>
      <c r="F215" s="148" t="s">
        <v>955</v>
      </c>
      <c r="H215" s="147" t="s">
        <v>1</v>
      </c>
      <c r="I215" s="149"/>
      <c r="L215" s="145"/>
      <c r="M215" s="150"/>
      <c r="T215" s="151"/>
      <c r="AT215" s="147" t="s">
        <v>172</v>
      </c>
      <c r="AU215" s="147" t="s">
        <v>90</v>
      </c>
      <c r="AV215" s="12" t="s">
        <v>88</v>
      </c>
      <c r="AW215" s="12" t="s">
        <v>34</v>
      </c>
      <c r="AX215" s="12" t="s">
        <v>80</v>
      </c>
      <c r="AY215" s="147" t="s">
        <v>161</v>
      </c>
    </row>
    <row r="216" spans="2:65" s="13" customFormat="1" ht="11.25">
      <c r="B216" s="152"/>
      <c r="D216" s="146" t="s">
        <v>172</v>
      </c>
      <c r="E216" s="153" t="s">
        <v>1</v>
      </c>
      <c r="F216" s="154" t="s">
        <v>1238</v>
      </c>
      <c r="H216" s="155">
        <v>8.0399999999999991</v>
      </c>
      <c r="I216" s="156"/>
      <c r="L216" s="152"/>
      <c r="M216" s="157"/>
      <c r="T216" s="158"/>
      <c r="AT216" s="153" t="s">
        <v>172</v>
      </c>
      <c r="AU216" s="153" t="s">
        <v>90</v>
      </c>
      <c r="AV216" s="13" t="s">
        <v>90</v>
      </c>
      <c r="AW216" s="13" t="s">
        <v>34</v>
      </c>
      <c r="AX216" s="13" t="s">
        <v>88</v>
      </c>
      <c r="AY216" s="153" t="s">
        <v>161</v>
      </c>
    </row>
    <row r="217" spans="2:65" s="1" customFormat="1" ht="16.5" customHeight="1">
      <c r="B217" s="32"/>
      <c r="C217" s="132" t="s">
        <v>330</v>
      </c>
      <c r="D217" s="132" t="s">
        <v>165</v>
      </c>
      <c r="E217" s="133" t="s">
        <v>957</v>
      </c>
      <c r="F217" s="134" t="s">
        <v>958</v>
      </c>
      <c r="G217" s="135" t="s">
        <v>190</v>
      </c>
      <c r="H217" s="136">
        <v>40.200000000000003</v>
      </c>
      <c r="I217" s="137"/>
      <c r="J217" s="138">
        <f>ROUND(I217*H217,2)</f>
        <v>0</v>
      </c>
      <c r="K217" s="134" t="s">
        <v>180</v>
      </c>
      <c r="L217" s="32"/>
      <c r="M217" s="139" t="s">
        <v>1</v>
      </c>
      <c r="N217" s="140" t="s">
        <v>45</v>
      </c>
      <c r="P217" s="141">
        <f>O217*H217</f>
        <v>0</v>
      </c>
      <c r="Q217" s="141">
        <v>1.2999999999999999E-3</v>
      </c>
      <c r="R217" s="141">
        <f>Q217*H217</f>
        <v>5.2260000000000001E-2</v>
      </c>
      <c r="S217" s="141">
        <v>0</v>
      </c>
      <c r="T217" s="142">
        <f>S217*H217</f>
        <v>0</v>
      </c>
      <c r="AR217" s="143" t="s">
        <v>169</v>
      </c>
      <c r="AT217" s="143" t="s">
        <v>165</v>
      </c>
      <c r="AU217" s="143" t="s">
        <v>90</v>
      </c>
      <c r="AY217" s="17" t="s">
        <v>161</v>
      </c>
      <c r="BE217" s="144">
        <f>IF(N217="základní",J217,0)</f>
        <v>0</v>
      </c>
      <c r="BF217" s="144">
        <f>IF(N217="snížená",J217,0)</f>
        <v>0</v>
      </c>
      <c r="BG217" s="144">
        <f>IF(N217="zákl. přenesená",J217,0)</f>
        <v>0</v>
      </c>
      <c r="BH217" s="144">
        <f>IF(N217="sníž. přenesená",J217,0)</f>
        <v>0</v>
      </c>
      <c r="BI217" s="144">
        <f>IF(N217="nulová",J217,0)</f>
        <v>0</v>
      </c>
      <c r="BJ217" s="17" t="s">
        <v>88</v>
      </c>
      <c r="BK217" s="144">
        <f>ROUND(I217*H217,2)</f>
        <v>0</v>
      </c>
      <c r="BL217" s="17" t="s">
        <v>169</v>
      </c>
      <c r="BM217" s="143" t="s">
        <v>959</v>
      </c>
    </row>
    <row r="218" spans="2:65" s="12" customFormat="1" ht="11.25">
      <c r="B218" s="145"/>
      <c r="D218" s="146" t="s">
        <v>172</v>
      </c>
      <c r="E218" s="147" t="s">
        <v>1</v>
      </c>
      <c r="F218" s="148" t="s">
        <v>955</v>
      </c>
      <c r="H218" s="147" t="s">
        <v>1</v>
      </c>
      <c r="I218" s="149"/>
      <c r="L218" s="145"/>
      <c r="M218" s="150"/>
      <c r="T218" s="151"/>
      <c r="AT218" s="147" t="s">
        <v>172</v>
      </c>
      <c r="AU218" s="147" t="s">
        <v>90</v>
      </c>
      <c r="AV218" s="12" t="s">
        <v>88</v>
      </c>
      <c r="AW218" s="12" t="s">
        <v>34</v>
      </c>
      <c r="AX218" s="12" t="s">
        <v>80</v>
      </c>
      <c r="AY218" s="147" t="s">
        <v>161</v>
      </c>
    </row>
    <row r="219" spans="2:65" s="13" customFormat="1" ht="11.25">
      <c r="B219" s="152"/>
      <c r="D219" s="146" t="s">
        <v>172</v>
      </c>
      <c r="E219" s="153" t="s">
        <v>1</v>
      </c>
      <c r="F219" s="154" t="s">
        <v>1239</v>
      </c>
      <c r="H219" s="155">
        <v>40.200000000000003</v>
      </c>
      <c r="I219" s="156"/>
      <c r="L219" s="152"/>
      <c r="M219" s="157"/>
      <c r="T219" s="158"/>
      <c r="AT219" s="153" t="s">
        <v>172</v>
      </c>
      <c r="AU219" s="153" t="s">
        <v>90</v>
      </c>
      <c r="AV219" s="13" t="s">
        <v>90</v>
      </c>
      <c r="AW219" s="13" t="s">
        <v>34</v>
      </c>
      <c r="AX219" s="13" t="s">
        <v>88</v>
      </c>
      <c r="AY219" s="153" t="s">
        <v>161</v>
      </c>
    </row>
    <row r="220" spans="2:65" s="1" customFormat="1" ht="16.5" customHeight="1">
      <c r="B220" s="32"/>
      <c r="C220" s="132" t="s">
        <v>335</v>
      </c>
      <c r="D220" s="132" t="s">
        <v>165</v>
      </c>
      <c r="E220" s="133" t="s">
        <v>961</v>
      </c>
      <c r="F220" s="134" t="s">
        <v>962</v>
      </c>
      <c r="G220" s="135" t="s">
        <v>190</v>
      </c>
      <c r="H220" s="136">
        <v>40.200000000000003</v>
      </c>
      <c r="I220" s="137"/>
      <c r="J220" s="138">
        <f>ROUND(I220*H220,2)</f>
        <v>0</v>
      </c>
      <c r="K220" s="134" t="s">
        <v>180</v>
      </c>
      <c r="L220" s="32"/>
      <c r="M220" s="139" t="s">
        <v>1</v>
      </c>
      <c r="N220" s="140" t="s">
        <v>45</v>
      </c>
      <c r="P220" s="141">
        <f>O220*H220</f>
        <v>0</v>
      </c>
      <c r="Q220" s="141">
        <v>4.0000000000000003E-5</v>
      </c>
      <c r="R220" s="141">
        <f>Q220*H220</f>
        <v>1.6080000000000003E-3</v>
      </c>
      <c r="S220" s="141">
        <v>0</v>
      </c>
      <c r="T220" s="142">
        <f>S220*H220</f>
        <v>0</v>
      </c>
      <c r="AR220" s="143" t="s">
        <v>169</v>
      </c>
      <c r="AT220" s="143" t="s">
        <v>165</v>
      </c>
      <c r="AU220" s="143" t="s">
        <v>90</v>
      </c>
      <c r="AY220" s="17" t="s">
        <v>161</v>
      </c>
      <c r="BE220" s="144">
        <f>IF(N220="základní",J220,0)</f>
        <v>0</v>
      </c>
      <c r="BF220" s="144">
        <f>IF(N220="snížená",J220,0)</f>
        <v>0</v>
      </c>
      <c r="BG220" s="144">
        <f>IF(N220="zákl. přenesená",J220,0)</f>
        <v>0</v>
      </c>
      <c r="BH220" s="144">
        <f>IF(N220="sníž. přenesená",J220,0)</f>
        <v>0</v>
      </c>
      <c r="BI220" s="144">
        <f>IF(N220="nulová",J220,0)</f>
        <v>0</v>
      </c>
      <c r="BJ220" s="17" t="s">
        <v>88</v>
      </c>
      <c r="BK220" s="144">
        <f>ROUND(I220*H220,2)</f>
        <v>0</v>
      </c>
      <c r="BL220" s="17" t="s">
        <v>169</v>
      </c>
      <c r="BM220" s="143" t="s">
        <v>963</v>
      </c>
    </row>
    <row r="221" spans="2:65" s="12" customFormat="1" ht="11.25">
      <c r="B221" s="145"/>
      <c r="D221" s="146" t="s">
        <v>172</v>
      </c>
      <c r="E221" s="147" t="s">
        <v>1</v>
      </c>
      <c r="F221" s="148" t="s">
        <v>955</v>
      </c>
      <c r="H221" s="147" t="s">
        <v>1</v>
      </c>
      <c r="I221" s="149"/>
      <c r="L221" s="145"/>
      <c r="M221" s="150"/>
      <c r="T221" s="151"/>
      <c r="AT221" s="147" t="s">
        <v>172</v>
      </c>
      <c r="AU221" s="147" t="s">
        <v>90</v>
      </c>
      <c r="AV221" s="12" t="s">
        <v>88</v>
      </c>
      <c r="AW221" s="12" t="s">
        <v>34</v>
      </c>
      <c r="AX221" s="12" t="s">
        <v>80</v>
      </c>
      <c r="AY221" s="147" t="s">
        <v>161</v>
      </c>
    </row>
    <row r="222" spans="2:65" s="13" customFormat="1" ht="11.25">
      <c r="B222" s="152"/>
      <c r="D222" s="146" t="s">
        <v>172</v>
      </c>
      <c r="E222" s="153" t="s">
        <v>1</v>
      </c>
      <c r="F222" s="154" t="s">
        <v>1239</v>
      </c>
      <c r="H222" s="155">
        <v>40.200000000000003</v>
      </c>
      <c r="I222" s="156"/>
      <c r="L222" s="152"/>
      <c r="M222" s="157"/>
      <c r="T222" s="158"/>
      <c r="AT222" s="153" t="s">
        <v>172</v>
      </c>
      <c r="AU222" s="153" t="s">
        <v>90</v>
      </c>
      <c r="AV222" s="13" t="s">
        <v>90</v>
      </c>
      <c r="AW222" s="13" t="s">
        <v>34</v>
      </c>
      <c r="AX222" s="13" t="s">
        <v>88</v>
      </c>
      <c r="AY222" s="153" t="s">
        <v>161</v>
      </c>
    </row>
    <row r="223" spans="2:65" s="11" customFormat="1" ht="22.9" customHeight="1">
      <c r="B223" s="120"/>
      <c r="D223" s="121" t="s">
        <v>79</v>
      </c>
      <c r="E223" s="130" t="s">
        <v>170</v>
      </c>
      <c r="F223" s="130" t="s">
        <v>964</v>
      </c>
      <c r="I223" s="123"/>
      <c r="J223" s="131">
        <f>BK223</f>
        <v>0</v>
      </c>
      <c r="L223" s="120"/>
      <c r="M223" s="125"/>
      <c r="P223" s="126">
        <f>SUM(P224:P253)</f>
        <v>0</v>
      </c>
      <c r="R223" s="126">
        <f>SUM(R224:R253)</f>
        <v>4.3048496199999997</v>
      </c>
      <c r="T223" s="127">
        <f>SUM(T224:T253)</f>
        <v>0</v>
      </c>
      <c r="AR223" s="121" t="s">
        <v>88</v>
      </c>
      <c r="AT223" s="128" t="s">
        <v>79</v>
      </c>
      <c r="AU223" s="128" t="s">
        <v>88</v>
      </c>
      <c r="AY223" s="121" t="s">
        <v>161</v>
      </c>
      <c r="BK223" s="129">
        <f>SUM(BK224:BK253)</f>
        <v>0</v>
      </c>
    </row>
    <row r="224" spans="2:65" s="1" customFormat="1" ht="24.2" customHeight="1">
      <c r="B224" s="32"/>
      <c r="C224" s="132" t="s">
        <v>340</v>
      </c>
      <c r="D224" s="132" t="s">
        <v>165</v>
      </c>
      <c r="E224" s="133" t="s">
        <v>965</v>
      </c>
      <c r="F224" s="134" t="s">
        <v>966</v>
      </c>
      <c r="G224" s="135" t="s">
        <v>407</v>
      </c>
      <c r="H224" s="136">
        <v>14</v>
      </c>
      <c r="I224" s="137"/>
      <c r="J224" s="138">
        <f>ROUND(I224*H224,2)</f>
        <v>0</v>
      </c>
      <c r="K224" s="134" t="s">
        <v>180</v>
      </c>
      <c r="L224" s="32"/>
      <c r="M224" s="139" t="s">
        <v>1</v>
      </c>
      <c r="N224" s="140" t="s">
        <v>45</v>
      </c>
      <c r="P224" s="141">
        <f>O224*H224</f>
        <v>0</v>
      </c>
      <c r="Q224" s="141">
        <v>1.8000000000000001E-4</v>
      </c>
      <c r="R224" s="141">
        <f>Q224*H224</f>
        <v>2.5200000000000001E-3</v>
      </c>
      <c r="S224" s="141">
        <v>0</v>
      </c>
      <c r="T224" s="142">
        <f>S224*H224</f>
        <v>0</v>
      </c>
      <c r="AR224" s="143" t="s">
        <v>169</v>
      </c>
      <c r="AT224" s="143" t="s">
        <v>165</v>
      </c>
      <c r="AU224" s="143" t="s">
        <v>90</v>
      </c>
      <c r="AY224" s="17" t="s">
        <v>161</v>
      </c>
      <c r="BE224" s="144">
        <f>IF(N224="základní",J224,0)</f>
        <v>0</v>
      </c>
      <c r="BF224" s="144">
        <f>IF(N224="snížená",J224,0)</f>
        <v>0</v>
      </c>
      <c r="BG224" s="144">
        <f>IF(N224="zákl. přenesená",J224,0)</f>
        <v>0</v>
      </c>
      <c r="BH224" s="144">
        <f>IF(N224="sníž. přenesená",J224,0)</f>
        <v>0</v>
      </c>
      <c r="BI224" s="144">
        <f>IF(N224="nulová",J224,0)</f>
        <v>0</v>
      </c>
      <c r="BJ224" s="17" t="s">
        <v>88</v>
      </c>
      <c r="BK224" s="144">
        <f>ROUND(I224*H224,2)</f>
        <v>0</v>
      </c>
      <c r="BL224" s="17" t="s">
        <v>169</v>
      </c>
      <c r="BM224" s="143" t="s">
        <v>967</v>
      </c>
    </row>
    <row r="225" spans="2:65" s="13" customFormat="1" ht="11.25">
      <c r="B225" s="152"/>
      <c r="D225" s="146" t="s">
        <v>172</v>
      </c>
      <c r="E225" s="153" t="s">
        <v>1</v>
      </c>
      <c r="F225" s="154" t="s">
        <v>1240</v>
      </c>
      <c r="H225" s="155">
        <v>14</v>
      </c>
      <c r="I225" s="156"/>
      <c r="L225" s="152"/>
      <c r="M225" s="157"/>
      <c r="T225" s="158"/>
      <c r="AT225" s="153" t="s">
        <v>172</v>
      </c>
      <c r="AU225" s="153" t="s">
        <v>90</v>
      </c>
      <c r="AV225" s="13" t="s">
        <v>90</v>
      </c>
      <c r="AW225" s="13" t="s">
        <v>34</v>
      </c>
      <c r="AX225" s="13" t="s">
        <v>88</v>
      </c>
      <c r="AY225" s="153" t="s">
        <v>161</v>
      </c>
    </row>
    <row r="226" spans="2:65" s="1" customFormat="1" ht="16.5" customHeight="1">
      <c r="B226" s="32"/>
      <c r="C226" s="173" t="s">
        <v>344</v>
      </c>
      <c r="D226" s="173" t="s">
        <v>255</v>
      </c>
      <c r="E226" s="174" t="s">
        <v>969</v>
      </c>
      <c r="F226" s="175" t="s">
        <v>970</v>
      </c>
      <c r="G226" s="176" t="s">
        <v>407</v>
      </c>
      <c r="H226" s="177">
        <v>14</v>
      </c>
      <c r="I226" s="178"/>
      <c r="J226" s="179">
        <f>ROUND(I226*H226,2)</f>
        <v>0</v>
      </c>
      <c r="K226" s="175" t="s">
        <v>1</v>
      </c>
      <c r="L226" s="180"/>
      <c r="M226" s="181" t="s">
        <v>1</v>
      </c>
      <c r="N226" s="182" t="s">
        <v>45</v>
      </c>
      <c r="P226" s="141">
        <f>O226*H226</f>
        <v>0</v>
      </c>
      <c r="Q226" s="141">
        <v>8.4600000000000005E-3</v>
      </c>
      <c r="R226" s="141">
        <f>Q226*H226</f>
        <v>0.11844</v>
      </c>
      <c r="S226" s="141">
        <v>0</v>
      </c>
      <c r="T226" s="142">
        <f>S226*H226</f>
        <v>0</v>
      </c>
      <c r="AR226" s="143" t="s">
        <v>228</v>
      </c>
      <c r="AT226" s="143" t="s">
        <v>255</v>
      </c>
      <c r="AU226" s="143" t="s">
        <v>90</v>
      </c>
      <c r="AY226" s="17" t="s">
        <v>161</v>
      </c>
      <c r="BE226" s="144">
        <f>IF(N226="základní",J226,0)</f>
        <v>0</v>
      </c>
      <c r="BF226" s="144">
        <f>IF(N226="snížená",J226,0)</f>
        <v>0</v>
      </c>
      <c r="BG226" s="144">
        <f>IF(N226="zákl. přenesená",J226,0)</f>
        <v>0</v>
      </c>
      <c r="BH226" s="144">
        <f>IF(N226="sníž. přenesená",J226,0)</f>
        <v>0</v>
      </c>
      <c r="BI226" s="144">
        <f>IF(N226="nulová",J226,0)</f>
        <v>0</v>
      </c>
      <c r="BJ226" s="17" t="s">
        <v>88</v>
      </c>
      <c r="BK226" s="144">
        <f>ROUND(I226*H226,2)</f>
        <v>0</v>
      </c>
      <c r="BL226" s="17" t="s">
        <v>169</v>
      </c>
      <c r="BM226" s="143" t="s">
        <v>971</v>
      </c>
    </row>
    <row r="227" spans="2:65" s="1" customFormat="1" ht="16.5" customHeight="1">
      <c r="B227" s="32"/>
      <c r="C227" s="132" t="s">
        <v>349</v>
      </c>
      <c r="D227" s="132" t="s">
        <v>165</v>
      </c>
      <c r="E227" s="133" t="s">
        <v>972</v>
      </c>
      <c r="F227" s="134" t="s">
        <v>973</v>
      </c>
      <c r="G227" s="135" t="s">
        <v>168</v>
      </c>
      <c r="H227" s="136">
        <v>10.691000000000001</v>
      </c>
      <c r="I227" s="137"/>
      <c r="J227" s="138">
        <f>ROUND(I227*H227,2)</f>
        <v>0</v>
      </c>
      <c r="K227" s="134" t="s">
        <v>180</v>
      </c>
      <c r="L227" s="32"/>
      <c r="M227" s="139" t="s">
        <v>1</v>
      </c>
      <c r="N227" s="140" t="s">
        <v>45</v>
      </c>
      <c r="P227" s="141">
        <f>O227*H227</f>
        <v>0</v>
      </c>
      <c r="Q227" s="141">
        <v>0</v>
      </c>
      <c r="R227" s="141">
        <f>Q227*H227</f>
        <v>0</v>
      </c>
      <c r="S227" s="141">
        <v>0</v>
      </c>
      <c r="T227" s="142">
        <f>S227*H227</f>
        <v>0</v>
      </c>
      <c r="AR227" s="143" t="s">
        <v>169</v>
      </c>
      <c r="AT227" s="143" t="s">
        <v>165</v>
      </c>
      <c r="AU227" s="143" t="s">
        <v>90</v>
      </c>
      <c r="AY227" s="17" t="s">
        <v>161</v>
      </c>
      <c r="BE227" s="144">
        <f>IF(N227="základní",J227,0)</f>
        <v>0</v>
      </c>
      <c r="BF227" s="144">
        <f>IF(N227="snížená",J227,0)</f>
        <v>0</v>
      </c>
      <c r="BG227" s="144">
        <f>IF(N227="zákl. přenesená",J227,0)</f>
        <v>0</v>
      </c>
      <c r="BH227" s="144">
        <f>IF(N227="sníž. přenesená",J227,0)</f>
        <v>0</v>
      </c>
      <c r="BI227" s="144">
        <f>IF(N227="nulová",J227,0)</f>
        <v>0</v>
      </c>
      <c r="BJ227" s="17" t="s">
        <v>88</v>
      </c>
      <c r="BK227" s="144">
        <f>ROUND(I227*H227,2)</f>
        <v>0</v>
      </c>
      <c r="BL227" s="17" t="s">
        <v>169</v>
      </c>
      <c r="BM227" s="143" t="s">
        <v>974</v>
      </c>
    </row>
    <row r="228" spans="2:65" s="13" customFormat="1" ht="11.25">
      <c r="B228" s="152"/>
      <c r="D228" s="146" t="s">
        <v>172</v>
      </c>
      <c r="E228" s="153" t="s">
        <v>1</v>
      </c>
      <c r="F228" s="154" t="s">
        <v>1241</v>
      </c>
      <c r="H228" s="155">
        <v>10.691000000000001</v>
      </c>
      <c r="I228" s="156"/>
      <c r="L228" s="152"/>
      <c r="M228" s="157"/>
      <c r="T228" s="158"/>
      <c r="AT228" s="153" t="s">
        <v>172</v>
      </c>
      <c r="AU228" s="153" t="s">
        <v>90</v>
      </c>
      <c r="AV228" s="13" t="s">
        <v>90</v>
      </c>
      <c r="AW228" s="13" t="s">
        <v>34</v>
      </c>
      <c r="AX228" s="13" t="s">
        <v>88</v>
      </c>
      <c r="AY228" s="153" t="s">
        <v>161</v>
      </c>
    </row>
    <row r="229" spans="2:65" s="1" customFormat="1" ht="16.5" customHeight="1">
      <c r="B229" s="32"/>
      <c r="C229" s="132" t="s">
        <v>353</v>
      </c>
      <c r="D229" s="132" t="s">
        <v>165</v>
      </c>
      <c r="E229" s="133" t="s">
        <v>976</v>
      </c>
      <c r="F229" s="134" t="s">
        <v>977</v>
      </c>
      <c r="G229" s="135" t="s">
        <v>190</v>
      </c>
      <c r="H229" s="136">
        <v>16.670999999999999</v>
      </c>
      <c r="I229" s="137"/>
      <c r="J229" s="138">
        <f>ROUND(I229*H229,2)</f>
        <v>0</v>
      </c>
      <c r="K229" s="134" t="s">
        <v>180</v>
      </c>
      <c r="L229" s="32"/>
      <c r="M229" s="139" t="s">
        <v>1</v>
      </c>
      <c r="N229" s="140" t="s">
        <v>45</v>
      </c>
      <c r="P229" s="141">
        <f>O229*H229</f>
        <v>0</v>
      </c>
      <c r="Q229" s="141">
        <v>4.1259999999999998E-2</v>
      </c>
      <c r="R229" s="141">
        <f>Q229*H229</f>
        <v>0.68784545999999991</v>
      </c>
      <c r="S229" s="141">
        <v>0</v>
      </c>
      <c r="T229" s="142">
        <f>S229*H229</f>
        <v>0</v>
      </c>
      <c r="AR229" s="143" t="s">
        <v>169</v>
      </c>
      <c r="AT229" s="143" t="s">
        <v>165</v>
      </c>
      <c r="AU229" s="143" t="s">
        <v>90</v>
      </c>
      <c r="AY229" s="17" t="s">
        <v>161</v>
      </c>
      <c r="BE229" s="144">
        <f>IF(N229="základní",J229,0)</f>
        <v>0</v>
      </c>
      <c r="BF229" s="144">
        <f>IF(N229="snížená",J229,0)</f>
        <v>0</v>
      </c>
      <c r="BG229" s="144">
        <f>IF(N229="zákl. přenesená",J229,0)</f>
        <v>0</v>
      </c>
      <c r="BH229" s="144">
        <f>IF(N229="sníž. přenesená",J229,0)</f>
        <v>0</v>
      </c>
      <c r="BI229" s="144">
        <f>IF(N229="nulová",J229,0)</f>
        <v>0</v>
      </c>
      <c r="BJ229" s="17" t="s">
        <v>88</v>
      </c>
      <c r="BK229" s="144">
        <f>ROUND(I229*H229,2)</f>
        <v>0</v>
      </c>
      <c r="BL229" s="17" t="s">
        <v>169</v>
      </c>
      <c r="BM229" s="143" t="s">
        <v>978</v>
      </c>
    </row>
    <row r="230" spans="2:65" s="13" customFormat="1" ht="11.25">
      <c r="B230" s="152"/>
      <c r="D230" s="146" t="s">
        <v>172</v>
      </c>
      <c r="E230" s="153" t="s">
        <v>1</v>
      </c>
      <c r="F230" s="154" t="s">
        <v>1242</v>
      </c>
      <c r="H230" s="155">
        <v>16.670999999999999</v>
      </c>
      <c r="I230" s="156"/>
      <c r="L230" s="152"/>
      <c r="M230" s="157"/>
      <c r="T230" s="158"/>
      <c r="AT230" s="153" t="s">
        <v>172</v>
      </c>
      <c r="AU230" s="153" t="s">
        <v>90</v>
      </c>
      <c r="AV230" s="13" t="s">
        <v>90</v>
      </c>
      <c r="AW230" s="13" t="s">
        <v>34</v>
      </c>
      <c r="AX230" s="13" t="s">
        <v>88</v>
      </c>
      <c r="AY230" s="153" t="s">
        <v>161</v>
      </c>
    </row>
    <row r="231" spans="2:65" s="1" customFormat="1" ht="16.5" customHeight="1">
      <c r="B231" s="32"/>
      <c r="C231" s="132" t="s">
        <v>357</v>
      </c>
      <c r="D231" s="132" t="s">
        <v>165</v>
      </c>
      <c r="E231" s="133" t="s">
        <v>980</v>
      </c>
      <c r="F231" s="134" t="s">
        <v>981</v>
      </c>
      <c r="G231" s="135" t="s">
        <v>190</v>
      </c>
      <c r="H231" s="136">
        <v>16.670999999999999</v>
      </c>
      <c r="I231" s="137"/>
      <c r="J231" s="138">
        <f>ROUND(I231*H231,2)</f>
        <v>0</v>
      </c>
      <c r="K231" s="134" t="s">
        <v>180</v>
      </c>
      <c r="L231" s="32"/>
      <c r="M231" s="139" t="s">
        <v>1</v>
      </c>
      <c r="N231" s="140" t="s">
        <v>45</v>
      </c>
      <c r="P231" s="141">
        <f>O231*H231</f>
        <v>0</v>
      </c>
      <c r="Q231" s="141">
        <v>2.0000000000000002E-5</v>
      </c>
      <c r="R231" s="141">
        <f>Q231*H231</f>
        <v>3.3342000000000002E-4</v>
      </c>
      <c r="S231" s="141">
        <v>0</v>
      </c>
      <c r="T231" s="142">
        <f>S231*H231</f>
        <v>0</v>
      </c>
      <c r="AR231" s="143" t="s">
        <v>169</v>
      </c>
      <c r="AT231" s="143" t="s">
        <v>165</v>
      </c>
      <c r="AU231" s="143" t="s">
        <v>90</v>
      </c>
      <c r="AY231" s="17" t="s">
        <v>161</v>
      </c>
      <c r="BE231" s="144">
        <f>IF(N231="základní",J231,0)</f>
        <v>0</v>
      </c>
      <c r="BF231" s="144">
        <f>IF(N231="snížená",J231,0)</f>
        <v>0</v>
      </c>
      <c r="BG231" s="144">
        <f>IF(N231="zákl. přenesená",J231,0)</f>
        <v>0</v>
      </c>
      <c r="BH231" s="144">
        <f>IF(N231="sníž. přenesená",J231,0)</f>
        <v>0</v>
      </c>
      <c r="BI231" s="144">
        <f>IF(N231="nulová",J231,0)</f>
        <v>0</v>
      </c>
      <c r="BJ231" s="17" t="s">
        <v>88</v>
      </c>
      <c r="BK231" s="144">
        <f>ROUND(I231*H231,2)</f>
        <v>0</v>
      </c>
      <c r="BL231" s="17" t="s">
        <v>169</v>
      </c>
      <c r="BM231" s="143" t="s">
        <v>982</v>
      </c>
    </row>
    <row r="232" spans="2:65" s="13" customFormat="1" ht="11.25">
      <c r="B232" s="152"/>
      <c r="D232" s="146" t="s">
        <v>172</v>
      </c>
      <c r="E232" s="153" t="s">
        <v>1</v>
      </c>
      <c r="F232" s="154" t="s">
        <v>1242</v>
      </c>
      <c r="H232" s="155">
        <v>16.670999999999999</v>
      </c>
      <c r="I232" s="156"/>
      <c r="L232" s="152"/>
      <c r="M232" s="157"/>
      <c r="T232" s="158"/>
      <c r="AT232" s="153" t="s">
        <v>172</v>
      </c>
      <c r="AU232" s="153" t="s">
        <v>90</v>
      </c>
      <c r="AV232" s="13" t="s">
        <v>90</v>
      </c>
      <c r="AW232" s="13" t="s">
        <v>34</v>
      </c>
      <c r="AX232" s="13" t="s">
        <v>88</v>
      </c>
      <c r="AY232" s="153" t="s">
        <v>161</v>
      </c>
    </row>
    <row r="233" spans="2:65" s="1" customFormat="1" ht="16.5" customHeight="1">
      <c r="B233" s="32"/>
      <c r="C233" s="132" t="s">
        <v>361</v>
      </c>
      <c r="D233" s="132" t="s">
        <v>165</v>
      </c>
      <c r="E233" s="133" t="s">
        <v>983</v>
      </c>
      <c r="F233" s="134" t="s">
        <v>984</v>
      </c>
      <c r="G233" s="135" t="s">
        <v>185</v>
      </c>
      <c r="H233" s="136">
        <v>1.2829999999999999</v>
      </c>
      <c r="I233" s="137"/>
      <c r="J233" s="138">
        <f>ROUND(I233*H233,2)</f>
        <v>0</v>
      </c>
      <c r="K233" s="134" t="s">
        <v>180</v>
      </c>
      <c r="L233" s="32"/>
      <c r="M233" s="139" t="s">
        <v>1</v>
      </c>
      <c r="N233" s="140" t="s">
        <v>45</v>
      </c>
      <c r="P233" s="141">
        <f>O233*H233</f>
        <v>0</v>
      </c>
      <c r="Q233" s="141">
        <v>1.04877</v>
      </c>
      <c r="R233" s="141">
        <f>Q233*H233</f>
        <v>1.3455719099999999</v>
      </c>
      <c r="S233" s="141">
        <v>0</v>
      </c>
      <c r="T233" s="142">
        <f>S233*H233</f>
        <v>0</v>
      </c>
      <c r="AR233" s="143" t="s">
        <v>169</v>
      </c>
      <c r="AT233" s="143" t="s">
        <v>165</v>
      </c>
      <c r="AU233" s="143" t="s">
        <v>90</v>
      </c>
      <c r="AY233" s="17" t="s">
        <v>161</v>
      </c>
      <c r="BE233" s="144">
        <f>IF(N233="základní",J233,0)</f>
        <v>0</v>
      </c>
      <c r="BF233" s="144">
        <f>IF(N233="snížená",J233,0)</f>
        <v>0</v>
      </c>
      <c r="BG233" s="144">
        <f>IF(N233="zákl. přenesená",J233,0)</f>
        <v>0</v>
      </c>
      <c r="BH233" s="144">
        <f>IF(N233="sníž. přenesená",J233,0)</f>
        <v>0</v>
      </c>
      <c r="BI233" s="144">
        <f>IF(N233="nulová",J233,0)</f>
        <v>0</v>
      </c>
      <c r="BJ233" s="17" t="s">
        <v>88</v>
      </c>
      <c r="BK233" s="144">
        <f>ROUND(I233*H233,2)</f>
        <v>0</v>
      </c>
      <c r="BL233" s="17" t="s">
        <v>169</v>
      </c>
      <c r="BM233" s="143" t="s">
        <v>985</v>
      </c>
    </row>
    <row r="234" spans="2:65" s="12" customFormat="1" ht="22.5">
      <c r="B234" s="145"/>
      <c r="D234" s="146" t="s">
        <v>172</v>
      </c>
      <c r="E234" s="147" t="s">
        <v>1</v>
      </c>
      <c r="F234" s="148" t="s">
        <v>986</v>
      </c>
      <c r="H234" s="147" t="s">
        <v>1</v>
      </c>
      <c r="I234" s="149"/>
      <c r="L234" s="145"/>
      <c r="M234" s="150"/>
      <c r="T234" s="151"/>
      <c r="AT234" s="147" t="s">
        <v>172</v>
      </c>
      <c r="AU234" s="147" t="s">
        <v>90</v>
      </c>
      <c r="AV234" s="12" t="s">
        <v>88</v>
      </c>
      <c r="AW234" s="12" t="s">
        <v>34</v>
      </c>
      <c r="AX234" s="12" t="s">
        <v>80</v>
      </c>
      <c r="AY234" s="147" t="s">
        <v>161</v>
      </c>
    </row>
    <row r="235" spans="2:65" s="13" customFormat="1" ht="11.25">
      <c r="B235" s="152"/>
      <c r="D235" s="146" t="s">
        <v>172</v>
      </c>
      <c r="E235" s="153" t="s">
        <v>1</v>
      </c>
      <c r="F235" s="154" t="s">
        <v>1243</v>
      </c>
      <c r="H235" s="155">
        <v>1.2829999999999999</v>
      </c>
      <c r="I235" s="156"/>
      <c r="L235" s="152"/>
      <c r="M235" s="157"/>
      <c r="T235" s="158"/>
      <c r="AT235" s="153" t="s">
        <v>172</v>
      </c>
      <c r="AU235" s="153" t="s">
        <v>90</v>
      </c>
      <c r="AV235" s="13" t="s">
        <v>90</v>
      </c>
      <c r="AW235" s="13" t="s">
        <v>34</v>
      </c>
      <c r="AX235" s="13" t="s">
        <v>88</v>
      </c>
      <c r="AY235" s="153" t="s">
        <v>161</v>
      </c>
    </row>
    <row r="236" spans="2:65" s="1" customFormat="1" ht="16.5" customHeight="1">
      <c r="B236" s="32"/>
      <c r="C236" s="132" t="s">
        <v>367</v>
      </c>
      <c r="D236" s="132" t="s">
        <v>165</v>
      </c>
      <c r="E236" s="133" t="s">
        <v>988</v>
      </c>
      <c r="F236" s="134" t="s">
        <v>989</v>
      </c>
      <c r="G236" s="135" t="s">
        <v>168</v>
      </c>
      <c r="H236" s="136">
        <v>6.7130000000000001</v>
      </c>
      <c r="I236" s="137"/>
      <c r="J236" s="138">
        <f>ROUND(I236*H236,2)</f>
        <v>0</v>
      </c>
      <c r="K236" s="134" t="s">
        <v>180</v>
      </c>
      <c r="L236" s="32"/>
      <c r="M236" s="139" t="s">
        <v>1</v>
      </c>
      <c r="N236" s="140" t="s">
        <v>45</v>
      </c>
      <c r="P236" s="141">
        <f>O236*H236</f>
        <v>0</v>
      </c>
      <c r="Q236" s="141">
        <v>0</v>
      </c>
      <c r="R236" s="141">
        <f>Q236*H236</f>
        <v>0</v>
      </c>
      <c r="S236" s="141">
        <v>0</v>
      </c>
      <c r="T236" s="142">
        <f>S236*H236</f>
        <v>0</v>
      </c>
      <c r="AR236" s="143" t="s">
        <v>169</v>
      </c>
      <c r="AT236" s="143" t="s">
        <v>165</v>
      </c>
      <c r="AU236" s="143" t="s">
        <v>90</v>
      </c>
      <c r="AY236" s="17" t="s">
        <v>161</v>
      </c>
      <c r="BE236" s="144">
        <f>IF(N236="základní",J236,0)</f>
        <v>0</v>
      </c>
      <c r="BF236" s="144">
        <f>IF(N236="snížená",J236,0)</f>
        <v>0</v>
      </c>
      <c r="BG236" s="144">
        <f>IF(N236="zákl. přenesená",J236,0)</f>
        <v>0</v>
      </c>
      <c r="BH236" s="144">
        <f>IF(N236="sníž. přenesená",J236,0)</f>
        <v>0</v>
      </c>
      <c r="BI236" s="144">
        <f>IF(N236="nulová",J236,0)</f>
        <v>0</v>
      </c>
      <c r="BJ236" s="17" t="s">
        <v>88</v>
      </c>
      <c r="BK236" s="144">
        <f>ROUND(I236*H236,2)</f>
        <v>0</v>
      </c>
      <c r="BL236" s="17" t="s">
        <v>169</v>
      </c>
      <c r="BM236" s="143" t="s">
        <v>1244</v>
      </c>
    </row>
    <row r="237" spans="2:65" s="13" customFormat="1" ht="11.25">
      <c r="B237" s="152"/>
      <c r="D237" s="146" t="s">
        <v>172</v>
      </c>
      <c r="E237" s="153" t="s">
        <v>1</v>
      </c>
      <c r="F237" s="154" t="s">
        <v>1245</v>
      </c>
      <c r="H237" s="155">
        <v>6.7130000000000001</v>
      </c>
      <c r="I237" s="156"/>
      <c r="L237" s="152"/>
      <c r="M237" s="157"/>
      <c r="T237" s="158"/>
      <c r="AT237" s="153" t="s">
        <v>172</v>
      </c>
      <c r="AU237" s="153" t="s">
        <v>90</v>
      </c>
      <c r="AV237" s="13" t="s">
        <v>90</v>
      </c>
      <c r="AW237" s="13" t="s">
        <v>34</v>
      </c>
      <c r="AX237" s="13" t="s">
        <v>88</v>
      </c>
      <c r="AY237" s="153" t="s">
        <v>161</v>
      </c>
    </row>
    <row r="238" spans="2:65" s="1" customFormat="1" ht="16.5" customHeight="1">
      <c r="B238" s="32"/>
      <c r="C238" s="132" t="s">
        <v>375</v>
      </c>
      <c r="D238" s="132" t="s">
        <v>165</v>
      </c>
      <c r="E238" s="133" t="s">
        <v>992</v>
      </c>
      <c r="F238" s="134" t="s">
        <v>993</v>
      </c>
      <c r="G238" s="135" t="s">
        <v>168</v>
      </c>
      <c r="H238" s="136">
        <v>4.32</v>
      </c>
      <c r="I238" s="137"/>
      <c r="J238" s="138">
        <f>ROUND(I238*H238,2)</f>
        <v>0</v>
      </c>
      <c r="K238" s="134" t="s">
        <v>180</v>
      </c>
      <c r="L238" s="32"/>
      <c r="M238" s="139" t="s">
        <v>1</v>
      </c>
      <c r="N238" s="140" t="s">
        <v>45</v>
      </c>
      <c r="P238" s="141">
        <f>O238*H238</f>
        <v>0</v>
      </c>
      <c r="Q238" s="141">
        <v>0</v>
      </c>
      <c r="R238" s="141">
        <f>Q238*H238</f>
        <v>0</v>
      </c>
      <c r="S238" s="141">
        <v>0</v>
      </c>
      <c r="T238" s="142">
        <f>S238*H238</f>
        <v>0</v>
      </c>
      <c r="AR238" s="143" t="s">
        <v>169</v>
      </c>
      <c r="AT238" s="143" t="s">
        <v>165</v>
      </c>
      <c r="AU238" s="143" t="s">
        <v>90</v>
      </c>
      <c r="AY238" s="17" t="s">
        <v>161</v>
      </c>
      <c r="BE238" s="144">
        <f>IF(N238="základní",J238,0)</f>
        <v>0</v>
      </c>
      <c r="BF238" s="144">
        <f>IF(N238="snížená",J238,0)</f>
        <v>0</v>
      </c>
      <c r="BG238" s="144">
        <f>IF(N238="zákl. přenesená",J238,0)</f>
        <v>0</v>
      </c>
      <c r="BH238" s="144">
        <f>IF(N238="sníž. přenesená",J238,0)</f>
        <v>0</v>
      </c>
      <c r="BI238" s="144">
        <f>IF(N238="nulová",J238,0)</f>
        <v>0</v>
      </c>
      <c r="BJ238" s="17" t="s">
        <v>88</v>
      </c>
      <c r="BK238" s="144">
        <f>ROUND(I238*H238,2)</f>
        <v>0</v>
      </c>
      <c r="BL238" s="17" t="s">
        <v>169</v>
      </c>
      <c r="BM238" s="143" t="s">
        <v>1246</v>
      </c>
    </row>
    <row r="239" spans="2:65" s="13" customFormat="1" ht="11.25">
      <c r="B239" s="152"/>
      <c r="D239" s="146" t="s">
        <v>172</v>
      </c>
      <c r="E239" s="153" t="s">
        <v>1</v>
      </c>
      <c r="F239" s="154" t="s">
        <v>1247</v>
      </c>
      <c r="H239" s="155">
        <v>4.32</v>
      </c>
      <c r="I239" s="156"/>
      <c r="L239" s="152"/>
      <c r="M239" s="157"/>
      <c r="T239" s="158"/>
      <c r="AT239" s="153" t="s">
        <v>172</v>
      </c>
      <c r="AU239" s="153" t="s">
        <v>90</v>
      </c>
      <c r="AV239" s="13" t="s">
        <v>90</v>
      </c>
      <c r="AW239" s="13" t="s">
        <v>34</v>
      </c>
      <c r="AX239" s="13" t="s">
        <v>88</v>
      </c>
      <c r="AY239" s="153" t="s">
        <v>161</v>
      </c>
    </row>
    <row r="240" spans="2:65" s="1" customFormat="1" ht="24.2" customHeight="1">
      <c r="B240" s="32"/>
      <c r="C240" s="132" t="s">
        <v>383</v>
      </c>
      <c r="D240" s="132" t="s">
        <v>165</v>
      </c>
      <c r="E240" s="133" t="s">
        <v>996</v>
      </c>
      <c r="F240" s="134" t="s">
        <v>997</v>
      </c>
      <c r="G240" s="135" t="s">
        <v>190</v>
      </c>
      <c r="H240" s="136">
        <v>46.25</v>
      </c>
      <c r="I240" s="137"/>
      <c r="J240" s="138">
        <f>ROUND(I240*H240,2)</f>
        <v>0</v>
      </c>
      <c r="K240" s="134" t="s">
        <v>180</v>
      </c>
      <c r="L240" s="32"/>
      <c r="M240" s="139" t="s">
        <v>1</v>
      </c>
      <c r="N240" s="140" t="s">
        <v>45</v>
      </c>
      <c r="P240" s="141">
        <f>O240*H240</f>
        <v>0</v>
      </c>
      <c r="Q240" s="141">
        <v>1.66E-3</v>
      </c>
      <c r="R240" s="141">
        <f>Q240*H240</f>
        <v>7.6774999999999996E-2</v>
      </c>
      <c r="S240" s="141">
        <v>0</v>
      </c>
      <c r="T240" s="142">
        <f>S240*H240</f>
        <v>0</v>
      </c>
      <c r="AR240" s="143" t="s">
        <v>169</v>
      </c>
      <c r="AT240" s="143" t="s">
        <v>165</v>
      </c>
      <c r="AU240" s="143" t="s">
        <v>90</v>
      </c>
      <c r="AY240" s="17" t="s">
        <v>161</v>
      </c>
      <c r="BE240" s="144">
        <f>IF(N240="základní",J240,0)</f>
        <v>0</v>
      </c>
      <c r="BF240" s="144">
        <f>IF(N240="snížená",J240,0)</f>
        <v>0</v>
      </c>
      <c r="BG240" s="144">
        <f>IF(N240="zákl. přenesená",J240,0)</f>
        <v>0</v>
      </c>
      <c r="BH240" s="144">
        <f>IF(N240="sníž. přenesená",J240,0)</f>
        <v>0</v>
      </c>
      <c r="BI240" s="144">
        <f>IF(N240="nulová",J240,0)</f>
        <v>0</v>
      </c>
      <c r="BJ240" s="17" t="s">
        <v>88</v>
      </c>
      <c r="BK240" s="144">
        <f>ROUND(I240*H240,2)</f>
        <v>0</v>
      </c>
      <c r="BL240" s="17" t="s">
        <v>169</v>
      </c>
      <c r="BM240" s="143" t="s">
        <v>1248</v>
      </c>
    </row>
    <row r="241" spans="2:65" s="13" customFormat="1" ht="11.25">
      <c r="B241" s="152"/>
      <c r="D241" s="146" t="s">
        <v>172</v>
      </c>
      <c r="E241" s="153" t="s">
        <v>1</v>
      </c>
      <c r="F241" s="154" t="s">
        <v>1249</v>
      </c>
      <c r="H241" s="155">
        <v>46.25</v>
      </c>
      <c r="I241" s="156"/>
      <c r="L241" s="152"/>
      <c r="M241" s="157"/>
      <c r="T241" s="158"/>
      <c r="AT241" s="153" t="s">
        <v>172</v>
      </c>
      <c r="AU241" s="153" t="s">
        <v>90</v>
      </c>
      <c r="AV241" s="13" t="s">
        <v>90</v>
      </c>
      <c r="AW241" s="13" t="s">
        <v>34</v>
      </c>
      <c r="AX241" s="13" t="s">
        <v>88</v>
      </c>
      <c r="AY241" s="153" t="s">
        <v>161</v>
      </c>
    </row>
    <row r="242" spans="2:65" s="1" customFormat="1" ht="24.2" customHeight="1">
      <c r="B242" s="32"/>
      <c r="C242" s="132" t="s">
        <v>389</v>
      </c>
      <c r="D242" s="132" t="s">
        <v>165</v>
      </c>
      <c r="E242" s="133" t="s">
        <v>1000</v>
      </c>
      <c r="F242" s="134" t="s">
        <v>1001</v>
      </c>
      <c r="G242" s="135" t="s">
        <v>190</v>
      </c>
      <c r="H242" s="136">
        <v>46.25</v>
      </c>
      <c r="I242" s="137"/>
      <c r="J242" s="138">
        <f>ROUND(I242*H242,2)</f>
        <v>0</v>
      </c>
      <c r="K242" s="134" t="s">
        <v>180</v>
      </c>
      <c r="L242" s="32"/>
      <c r="M242" s="139" t="s">
        <v>1</v>
      </c>
      <c r="N242" s="140" t="s">
        <v>45</v>
      </c>
      <c r="P242" s="141">
        <f>O242*H242</f>
        <v>0</v>
      </c>
      <c r="Q242" s="141">
        <v>4.0000000000000003E-5</v>
      </c>
      <c r="R242" s="141">
        <f>Q242*H242</f>
        <v>1.8500000000000001E-3</v>
      </c>
      <c r="S242" s="141">
        <v>0</v>
      </c>
      <c r="T242" s="142">
        <f>S242*H242</f>
        <v>0</v>
      </c>
      <c r="AR242" s="143" t="s">
        <v>169</v>
      </c>
      <c r="AT242" s="143" t="s">
        <v>165</v>
      </c>
      <c r="AU242" s="143" t="s">
        <v>90</v>
      </c>
      <c r="AY242" s="17" t="s">
        <v>161</v>
      </c>
      <c r="BE242" s="144">
        <f>IF(N242="základní",J242,0)</f>
        <v>0</v>
      </c>
      <c r="BF242" s="144">
        <f>IF(N242="snížená",J242,0)</f>
        <v>0</v>
      </c>
      <c r="BG242" s="144">
        <f>IF(N242="zákl. přenesená",J242,0)</f>
        <v>0</v>
      </c>
      <c r="BH242" s="144">
        <f>IF(N242="sníž. přenesená",J242,0)</f>
        <v>0</v>
      </c>
      <c r="BI242" s="144">
        <f>IF(N242="nulová",J242,0)</f>
        <v>0</v>
      </c>
      <c r="BJ242" s="17" t="s">
        <v>88</v>
      </c>
      <c r="BK242" s="144">
        <f>ROUND(I242*H242,2)</f>
        <v>0</v>
      </c>
      <c r="BL242" s="17" t="s">
        <v>169</v>
      </c>
      <c r="BM242" s="143" t="s">
        <v>1250</v>
      </c>
    </row>
    <row r="243" spans="2:65" s="13" customFormat="1" ht="11.25">
      <c r="B243" s="152"/>
      <c r="D243" s="146" t="s">
        <v>172</v>
      </c>
      <c r="E243" s="153" t="s">
        <v>1</v>
      </c>
      <c r="F243" s="154" t="s">
        <v>1249</v>
      </c>
      <c r="H243" s="155">
        <v>46.25</v>
      </c>
      <c r="I243" s="156"/>
      <c r="L243" s="152"/>
      <c r="M243" s="157"/>
      <c r="T243" s="158"/>
      <c r="AT243" s="153" t="s">
        <v>172</v>
      </c>
      <c r="AU243" s="153" t="s">
        <v>90</v>
      </c>
      <c r="AV243" s="13" t="s">
        <v>90</v>
      </c>
      <c r="AW243" s="13" t="s">
        <v>34</v>
      </c>
      <c r="AX243" s="13" t="s">
        <v>88</v>
      </c>
      <c r="AY243" s="153" t="s">
        <v>161</v>
      </c>
    </row>
    <row r="244" spans="2:65" s="1" customFormat="1" ht="33" customHeight="1">
      <c r="B244" s="32"/>
      <c r="C244" s="132" t="s">
        <v>396</v>
      </c>
      <c r="D244" s="132" t="s">
        <v>165</v>
      </c>
      <c r="E244" s="133" t="s">
        <v>1003</v>
      </c>
      <c r="F244" s="134" t="s">
        <v>1004</v>
      </c>
      <c r="G244" s="135" t="s">
        <v>190</v>
      </c>
      <c r="H244" s="136">
        <v>30.72</v>
      </c>
      <c r="I244" s="137"/>
      <c r="J244" s="138">
        <f>ROUND(I244*H244,2)</f>
        <v>0</v>
      </c>
      <c r="K244" s="134" t="s">
        <v>180</v>
      </c>
      <c r="L244" s="32"/>
      <c r="M244" s="139" t="s">
        <v>1</v>
      </c>
      <c r="N244" s="140" t="s">
        <v>45</v>
      </c>
      <c r="P244" s="141">
        <f>O244*H244</f>
        <v>0</v>
      </c>
      <c r="Q244" s="141">
        <v>1.1800000000000001E-3</v>
      </c>
      <c r="R244" s="141">
        <f>Q244*H244</f>
        <v>3.62496E-2</v>
      </c>
      <c r="S244" s="141">
        <v>0</v>
      </c>
      <c r="T244" s="142">
        <f>S244*H244</f>
        <v>0</v>
      </c>
      <c r="AR244" s="143" t="s">
        <v>169</v>
      </c>
      <c r="AT244" s="143" t="s">
        <v>165</v>
      </c>
      <c r="AU244" s="143" t="s">
        <v>90</v>
      </c>
      <c r="AY244" s="17" t="s">
        <v>161</v>
      </c>
      <c r="BE244" s="144">
        <f>IF(N244="základní",J244,0)</f>
        <v>0</v>
      </c>
      <c r="BF244" s="144">
        <f>IF(N244="snížená",J244,0)</f>
        <v>0</v>
      </c>
      <c r="BG244" s="144">
        <f>IF(N244="zákl. přenesená",J244,0)</f>
        <v>0</v>
      </c>
      <c r="BH244" s="144">
        <f>IF(N244="sníž. přenesená",J244,0)</f>
        <v>0</v>
      </c>
      <c r="BI244" s="144">
        <f>IF(N244="nulová",J244,0)</f>
        <v>0</v>
      </c>
      <c r="BJ244" s="17" t="s">
        <v>88</v>
      </c>
      <c r="BK244" s="144">
        <f>ROUND(I244*H244,2)</f>
        <v>0</v>
      </c>
      <c r="BL244" s="17" t="s">
        <v>169</v>
      </c>
      <c r="BM244" s="143" t="s">
        <v>1251</v>
      </c>
    </row>
    <row r="245" spans="2:65" s="13" customFormat="1" ht="11.25">
      <c r="B245" s="152"/>
      <c r="D245" s="146" t="s">
        <v>172</v>
      </c>
      <c r="E245" s="153" t="s">
        <v>1</v>
      </c>
      <c r="F245" s="154" t="s">
        <v>1252</v>
      </c>
      <c r="H245" s="155">
        <v>30.72</v>
      </c>
      <c r="I245" s="156"/>
      <c r="L245" s="152"/>
      <c r="M245" s="157"/>
      <c r="T245" s="158"/>
      <c r="AT245" s="153" t="s">
        <v>172</v>
      </c>
      <c r="AU245" s="153" t="s">
        <v>90</v>
      </c>
      <c r="AV245" s="13" t="s">
        <v>90</v>
      </c>
      <c r="AW245" s="13" t="s">
        <v>34</v>
      </c>
      <c r="AX245" s="13" t="s">
        <v>88</v>
      </c>
      <c r="AY245" s="153" t="s">
        <v>161</v>
      </c>
    </row>
    <row r="246" spans="2:65" s="1" customFormat="1" ht="33" customHeight="1">
      <c r="B246" s="32"/>
      <c r="C246" s="132" t="s">
        <v>404</v>
      </c>
      <c r="D246" s="132" t="s">
        <v>165</v>
      </c>
      <c r="E246" s="133" t="s">
        <v>1007</v>
      </c>
      <c r="F246" s="134" t="s">
        <v>1008</v>
      </c>
      <c r="G246" s="135" t="s">
        <v>190</v>
      </c>
      <c r="H246" s="136">
        <v>30.72</v>
      </c>
      <c r="I246" s="137"/>
      <c r="J246" s="138">
        <f>ROUND(I246*H246,2)</f>
        <v>0</v>
      </c>
      <c r="K246" s="134" t="s">
        <v>180</v>
      </c>
      <c r="L246" s="32"/>
      <c r="M246" s="139" t="s">
        <v>1</v>
      </c>
      <c r="N246" s="140" t="s">
        <v>45</v>
      </c>
      <c r="P246" s="141">
        <f>O246*H246</f>
        <v>0</v>
      </c>
      <c r="Q246" s="141">
        <v>4.0000000000000003E-5</v>
      </c>
      <c r="R246" s="141">
        <f>Q246*H246</f>
        <v>1.2288000000000002E-3</v>
      </c>
      <c r="S246" s="141">
        <v>0</v>
      </c>
      <c r="T246" s="142">
        <f>S246*H246</f>
        <v>0</v>
      </c>
      <c r="AR246" s="143" t="s">
        <v>169</v>
      </c>
      <c r="AT246" s="143" t="s">
        <v>165</v>
      </c>
      <c r="AU246" s="143" t="s">
        <v>90</v>
      </c>
      <c r="AY246" s="17" t="s">
        <v>161</v>
      </c>
      <c r="BE246" s="144">
        <f>IF(N246="základní",J246,0)</f>
        <v>0</v>
      </c>
      <c r="BF246" s="144">
        <f>IF(N246="snížená",J246,0)</f>
        <v>0</v>
      </c>
      <c r="BG246" s="144">
        <f>IF(N246="zákl. přenesená",J246,0)</f>
        <v>0</v>
      </c>
      <c r="BH246" s="144">
        <f>IF(N246="sníž. přenesená",J246,0)</f>
        <v>0</v>
      </c>
      <c r="BI246" s="144">
        <f>IF(N246="nulová",J246,0)</f>
        <v>0</v>
      </c>
      <c r="BJ246" s="17" t="s">
        <v>88</v>
      </c>
      <c r="BK246" s="144">
        <f>ROUND(I246*H246,2)</f>
        <v>0</v>
      </c>
      <c r="BL246" s="17" t="s">
        <v>169</v>
      </c>
      <c r="BM246" s="143" t="s">
        <v>1253</v>
      </c>
    </row>
    <row r="247" spans="2:65" s="13" customFormat="1" ht="11.25">
      <c r="B247" s="152"/>
      <c r="D247" s="146" t="s">
        <v>172</v>
      </c>
      <c r="E247" s="153" t="s">
        <v>1</v>
      </c>
      <c r="F247" s="154" t="s">
        <v>1252</v>
      </c>
      <c r="H247" s="155">
        <v>30.72</v>
      </c>
      <c r="I247" s="156"/>
      <c r="L247" s="152"/>
      <c r="M247" s="157"/>
      <c r="T247" s="158"/>
      <c r="AT247" s="153" t="s">
        <v>172</v>
      </c>
      <c r="AU247" s="153" t="s">
        <v>90</v>
      </c>
      <c r="AV247" s="13" t="s">
        <v>90</v>
      </c>
      <c r="AW247" s="13" t="s">
        <v>34</v>
      </c>
      <c r="AX247" s="13" t="s">
        <v>88</v>
      </c>
      <c r="AY247" s="153" t="s">
        <v>161</v>
      </c>
    </row>
    <row r="248" spans="2:65" s="1" customFormat="1" ht="16.5" customHeight="1">
      <c r="B248" s="32"/>
      <c r="C248" s="132" t="s">
        <v>411</v>
      </c>
      <c r="D248" s="132" t="s">
        <v>165</v>
      </c>
      <c r="E248" s="133" t="s">
        <v>1254</v>
      </c>
      <c r="F248" s="134" t="s">
        <v>1255</v>
      </c>
      <c r="G248" s="135" t="s">
        <v>185</v>
      </c>
      <c r="H248" s="136">
        <v>1.175</v>
      </c>
      <c r="I248" s="137"/>
      <c r="J248" s="138">
        <f>ROUND(I248*H248,2)</f>
        <v>0</v>
      </c>
      <c r="K248" s="134" t="s">
        <v>180</v>
      </c>
      <c r="L248" s="32"/>
      <c r="M248" s="139" t="s">
        <v>1</v>
      </c>
      <c r="N248" s="140" t="s">
        <v>45</v>
      </c>
      <c r="P248" s="141">
        <f>O248*H248</f>
        <v>0</v>
      </c>
      <c r="Q248" s="141">
        <v>1.0384500000000001</v>
      </c>
      <c r="R248" s="141">
        <f>Q248*H248</f>
        <v>1.2201787500000001</v>
      </c>
      <c r="S248" s="141">
        <v>0</v>
      </c>
      <c r="T248" s="142">
        <f>S248*H248</f>
        <v>0</v>
      </c>
      <c r="AR248" s="143" t="s">
        <v>169</v>
      </c>
      <c r="AT248" s="143" t="s">
        <v>165</v>
      </c>
      <c r="AU248" s="143" t="s">
        <v>90</v>
      </c>
      <c r="AY248" s="17" t="s">
        <v>161</v>
      </c>
      <c r="BE248" s="144">
        <f>IF(N248="základní",J248,0)</f>
        <v>0</v>
      </c>
      <c r="BF248" s="144">
        <f>IF(N248="snížená",J248,0)</f>
        <v>0</v>
      </c>
      <c r="BG248" s="144">
        <f>IF(N248="zákl. přenesená",J248,0)</f>
        <v>0</v>
      </c>
      <c r="BH248" s="144">
        <f>IF(N248="sníž. přenesená",J248,0)</f>
        <v>0</v>
      </c>
      <c r="BI248" s="144">
        <f>IF(N248="nulová",J248,0)</f>
        <v>0</v>
      </c>
      <c r="BJ248" s="17" t="s">
        <v>88</v>
      </c>
      <c r="BK248" s="144">
        <f>ROUND(I248*H248,2)</f>
        <v>0</v>
      </c>
      <c r="BL248" s="17" t="s">
        <v>169</v>
      </c>
      <c r="BM248" s="143" t="s">
        <v>1256</v>
      </c>
    </row>
    <row r="249" spans="2:65" s="12" customFormat="1" ht="22.5">
      <c r="B249" s="145"/>
      <c r="D249" s="146" t="s">
        <v>172</v>
      </c>
      <c r="E249" s="147" t="s">
        <v>1</v>
      </c>
      <c r="F249" s="148" t="s">
        <v>1257</v>
      </c>
      <c r="H249" s="147" t="s">
        <v>1</v>
      </c>
      <c r="I249" s="149"/>
      <c r="L249" s="145"/>
      <c r="M249" s="150"/>
      <c r="T249" s="151"/>
      <c r="AT249" s="147" t="s">
        <v>172</v>
      </c>
      <c r="AU249" s="147" t="s">
        <v>90</v>
      </c>
      <c r="AV249" s="12" t="s">
        <v>88</v>
      </c>
      <c r="AW249" s="12" t="s">
        <v>34</v>
      </c>
      <c r="AX249" s="12" t="s">
        <v>80</v>
      </c>
      <c r="AY249" s="147" t="s">
        <v>161</v>
      </c>
    </row>
    <row r="250" spans="2:65" s="13" customFormat="1" ht="11.25">
      <c r="B250" s="152"/>
      <c r="D250" s="146" t="s">
        <v>172</v>
      </c>
      <c r="E250" s="153" t="s">
        <v>1</v>
      </c>
      <c r="F250" s="154" t="s">
        <v>1258</v>
      </c>
      <c r="H250" s="155">
        <v>1.175</v>
      </c>
      <c r="I250" s="156"/>
      <c r="L250" s="152"/>
      <c r="M250" s="157"/>
      <c r="T250" s="158"/>
      <c r="AT250" s="153" t="s">
        <v>172</v>
      </c>
      <c r="AU250" s="153" t="s">
        <v>90</v>
      </c>
      <c r="AV250" s="13" t="s">
        <v>90</v>
      </c>
      <c r="AW250" s="13" t="s">
        <v>34</v>
      </c>
      <c r="AX250" s="13" t="s">
        <v>88</v>
      </c>
      <c r="AY250" s="153" t="s">
        <v>161</v>
      </c>
    </row>
    <row r="251" spans="2:65" s="1" customFormat="1" ht="21.75" customHeight="1">
      <c r="B251" s="32"/>
      <c r="C251" s="132" t="s">
        <v>415</v>
      </c>
      <c r="D251" s="132" t="s">
        <v>165</v>
      </c>
      <c r="E251" s="133" t="s">
        <v>1259</v>
      </c>
      <c r="F251" s="134" t="s">
        <v>1260</v>
      </c>
      <c r="G251" s="135" t="s">
        <v>185</v>
      </c>
      <c r="H251" s="136">
        <v>0.75600000000000001</v>
      </c>
      <c r="I251" s="137"/>
      <c r="J251" s="138">
        <f>ROUND(I251*H251,2)</f>
        <v>0</v>
      </c>
      <c r="K251" s="134" t="s">
        <v>180</v>
      </c>
      <c r="L251" s="32"/>
      <c r="M251" s="139" t="s">
        <v>1</v>
      </c>
      <c r="N251" s="140" t="s">
        <v>45</v>
      </c>
      <c r="P251" s="141">
        <f>O251*H251</f>
        <v>0</v>
      </c>
      <c r="Q251" s="141">
        <v>1.07653</v>
      </c>
      <c r="R251" s="141">
        <f>Q251*H251</f>
        <v>0.81385668</v>
      </c>
      <c r="S251" s="141">
        <v>0</v>
      </c>
      <c r="T251" s="142">
        <f>S251*H251</f>
        <v>0</v>
      </c>
      <c r="AR251" s="143" t="s">
        <v>169</v>
      </c>
      <c r="AT251" s="143" t="s">
        <v>165</v>
      </c>
      <c r="AU251" s="143" t="s">
        <v>90</v>
      </c>
      <c r="AY251" s="17" t="s">
        <v>161</v>
      </c>
      <c r="BE251" s="144">
        <f>IF(N251="základní",J251,0)</f>
        <v>0</v>
      </c>
      <c r="BF251" s="144">
        <f>IF(N251="snížená",J251,0)</f>
        <v>0</v>
      </c>
      <c r="BG251" s="144">
        <f>IF(N251="zákl. přenesená",J251,0)</f>
        <v>0</v>
      </c>
      <c r="BH251" s="144">
        <f>IF(N251="sníž. přenesená",J251,0)</f>
        <v>0</v>
      </c>
      <c r="BI251" s="144">
        <f>IF(N251="nulová",J251,0)</f>
        <v>0</v>
      </c>
      <c r="BJ251" s="17" t="s">
        <v>88</v>
      </c>
      <c r="BK251" s="144">
        <f>ROUND(I251*H251,2)</f>
        <v>0</v>
      </c>
      <c r="BL251" s="17" t="s">
        <v>169</v>
      </c>
      <c r="BM251" s="143" t="s">
        <v>1261</v>
      </c>
    </row>
    <row r="252" spans="2:65" s="12" customFormat="1" ht="22.5">
      <c r="B252" s="145"/>
      <c r="D252" s="146" t="s">
        <v>172</v>
      </c>
      <c r="E252" s="147" t="s">
        <v>1</v>
      </c>
      <c r="F252" s="148" t="s">
        <v>1257</v>
      </c>
      <c r="H252" s="147" t="s">
        <v>1</v>
      </c>
      <c r="I252" s="149"/>
      <c r="L252" s="145"/>
      <c r="M252" s="150"/>
      <c r="T252" s="151"/>
      <c r="AT252" s="147" t="s">
        <v>172</v>
      </c>
      <c r="AU252" s="147" t="s">
        <v>90</v>
      </c>
      <c r="AV252" s="12" t="s">
        <v>88</v>
      </c>
      <c r="AW252" s="12" t="s">
        <v>34</v>
      </c>
      <c r="AX252" s="12" t="s">
        <v>80</v>
      </c>
      <c r="AY252" s="147" t="s">
        <v>161</v>
      </c>
    </row>
    <row r="253" spans="2:65" s="13" customFormat="1" ht="11.25">
      <c r="B253" s="152"/>
      <c r="D253" s="146" t="s">
        <v>172</v>
      </c>
      <c r="E253" s="153" t="s">
        <v>1</v>
      </c>
      <c r="F253" s="154" t="s">
        <v>1262</v>
      </c>
      <c r="H253" s="155">
        <v>0.75600000000000001</v>
      </c>
      <c r="I253" s="156"/>
      <c r="L253" s="152"/>
      <c r="M253" s="157"/>
      <c r="T253" s="158"/>
      <c r="AT253" s="153" t="s">
        <v>172</v>
      </c>
      <c r="AU253" s="153" t="s">
        <v>90</v>
      </c>
      <c r="AV253" s="13" t="s">
        <v>90</v>
      </c>
      <c r="AW253" s="13" t="s">
        <v>34</v>
      </c>
      <c r="AX253" s="13" t="s">
        <v>88</v>
      </c>
      <c r="AY253" s="153" t="s">
        <v>161</v>
      </c>
    </row>
    <row r="254" spans="2:65" s="11" customFormat="1" ht="22.9" customHeight="1">
      <c r="B254" s="120"/>
      <c r="D254" s="121" t="s">
        <v>79</v>
      </c>
      <c r="E254" s="130" t="s">
        <v>169</v>
      </c>
      <c r="F254" s="130" t="s">
        <v>1010</v>
      </c>
      <c r="I254" s="123"/>
      <c r="J254" s="131">
        <f>BK254</f>
        <v>0</v>
      </c>
      <c r="L254" s="120"/>
      <c r="M254" s="125"/>
      <c r="P254" s="126">
        <f>SUM(P255:P282)</f>
        <v>0</v>
      </c>
      <c r="R254" s="126">
        <f>SUM(R255:R282)</f>
        <v>51.933974719999995</v>
      </c>
      <c r="T254" s="127">
        <f>SUM(T255:T282)</f>
        <v>0</v>
      </c>
      <c r="AR254" s="121" t="s">
        <v>88</v>
      </c>
      <c r="AT254" s="128" t="s">
        <v>79</v>
      </c>
      <c r="AU254" s="128" t="s">
        <v>88</v>
      </c>
      <c r="AY254" s="121" t="s">
        <v>161</v>
      </c>
      <c r="BK254" s="129">
        <f>SUM(BK255:BK282)</f>
        <v>0</v>
      </c>
    </row>
    <row r="255" spans="2:65" s="1" customFormat="1" ht="21.75" customHeight="1">
      <c r="B255" s="32"/>
      <c r="C255" s="132" t="s">
        <v>419</v>
      </c>
      <c r="D255" s="132" t="s">
        <v>165</v>
      </c>
      <c r="E255" s="133" t="s">
        <v>1011</v>
      </c>
      <c r="F255" s="134" t="s">
        <v>1012</v>
      </c>
      <c r="G255" s="135" t="s">
        <v>168</v>
      </c>
      <c r="H255" s="136">
        <v>7.5389999999999997</v>
      </c>
      <c r="I255" s="137"/>
      <c r="J255" s="138">
        <f>ROUND(I255*H255,2)</f>
        <v>0</v>
      </c>
      <c r="K255" s="134" t="s">
        <v>180</v>
      </c>
      <c r="L255" s="32"/>
      <c r="M255" s="139" t="s">
        <v>1</v>
      </c>
      <c r="N255" s="140" t="s">
        <v>45</v>
      </c>
      <c r="P255" s="141">
        <f>O255*H255</f>
        <v>0</v>
      </c>
      <c r="Q255" s="141">
        <v>0</v>
      </c>
      <c r="R255" s="141">
        <f>Q255*H255</f>
        <v>0</v>
      </c>
      <c r="S255" s="141">
        <v>0</v>
      </c>
      <c r="T255" s="142">
        <f>S255*H255</f>
        <v>0</v>
      </c>
      <c r="AR255" s="143" t="s">
        <v>169</v>
      </c>
      <c r="AT255" s="143" t="s">
        <v>165</v>
      </c>
      <c r="AU255" s="143" t="s">
        <v>90</v>
      </c>
      <c r="AY255" s="17" t="s">
        <v>161</v>
      </c>
      <c r="BE255" s="144">
        <f>IF(N255="základní",J255,0)</f>
        <v>0</v>
      </c>
      <c r="BF255" s="144">
        <f>IF(N255="snížená",J255,0)</f>
        <v>0</v>
      </c>
      <c r="BG255" s="144">
        <f>IF(N255="zákl. přenesená",J255,0)</f>
        <v>0</v>
      </c>
      <c r="BH255" s="144">
        <f>IF(N255="sníž. přenesená",J255,0)</f>
        <v>0</v>
      </c>
      <c r="BI255" s="144">
        <f>IF(N255="nulová",J255,0)</f>
        <v>0</v>
      </c>
      <c r="BJ255" s="17" t="s">
        <v>88</v>
      </c>
      <c r="BK255" s="144">
        <f>ROUND(I255*H255,2)</f>
        <v>0</v>
      </c>
      <c r="BL255" s="17" t="s">
        <v>169</v>
      </c>
      <c r="BM255" s="143" t="s">
        <v>1013</v>
      </c>
    </row>
    <row r="256" spans="2:65" s="12" customFormat="1" ht="11.25">
      <c r="B256" s="145"/>
      <c r="D256" s="146" t="s">
        <v>172</v>
      </c>
      <c r="E256" s="147" t="s">
        <v>1</v>
      </c>
      <c r="F256" s="148" t="s">
        <v>1014</v>
      </c>
      <c r="H256" s="147" t="s">
        <v>1</v>
      </c>
      <c r="I256" s="149"/>
      <c r="L256" s="145"/>
      <c r="M256" s="150"/>
      <c r="T256" s="151"/>
      <c r="AT256" s="147" t="s">
        <v>172</v>
      </c>
      <c r="AU256" s="147" t="s">
        <v>90</v>
      </c>
      <c r="AV256" s="12" t="s">
        <v>88</v>
      </c>
      <c r="AW256" s="12" t="s">
        <v>34</v>
      </c>
      <c r="AX256" s="12" t="s">
        <v>80</v>
      </c>
      <c r="AY256" s="147" t="s">
        <v>161</v>
      </c>
    </row>
    <row r="257" spans="2:65" s="13" customFormat="1" ht="11.25">
      <c r="B257" s="152"/>
      <c r="D257" s="146" t="s">
        <v>172</v>
      </c>
      <c r="E257" s="153" t="s">
        <v>1</v>
      </c>
      <c r="F257" s="154" t="s">
        <v>1263</v>
      </c>
      <c r="H257" s="155">
        <v>7.5389999999999997</v>
      </c>
      <c r="I257" s="156"/>
      <c r="L257" s="152"/>
      <c r="M257" s="157"/>
      <c r="T257" s="158"/>
      <c r="AT257" s="153" t="s">
        <v>172</v>
      </c>
      <c r="AU257" s="153" t="s">
        <v>90</v>
      </c>
      <c r="AV257" s="13" t="s">
        <v>90</v>
      </c>
      <c r="AW257" s="13" t="s">
        <v>34</v>
      </c>
      <c r="AX257" s="13" t="s">
        <v>88</v>
      </c>
      <c r="AY257" s="153" t="s">
        <v>161</v>
      </c>
    </row>
    <row r="258" spans="2:65" s="1" customFormat="1" ht="16.5" customHeight="1">
      <c r="B258" s="32"/>
      <c r="C258" s="132" t="s">
        <v>423</v>
      </c>
      <c r="D258" s="132" t="s">
        <v>165</v>
      </c>
      <c r="E258" s="133" t="s">
        <v>1016</v>
      </c>
      <c r="F258" s="134" t="s">
        <v>1017</v>
      </c>
      <c r="G258" s="135" t="s">
        <v>190</v>
      </c>
      <c r="H258" s="136">
        <v>25.829000000000001</v>
      </c>
      <c r="I258" s="137"/>
      <c r="J258" s="138">
        <f>ROUND(I258*H258,2)</f>
        <v>0</v>
      </c>
      <c r="K258" s="134" t="s">
        <v>180</v>
      </c>
      <c r="L258" s="32"/>
      <c r="M258" s="139" t="s">
        <v>1</v>
      </c>
      <c r="N258" s="140" t="s">
        <v>45</v>
      </c>
      <c r="P258" s="141">
        <f>O258*H258</f>
        <v>0</v>
      </c>
      <c r="Q258" s="141">
        <v>1.0710000000000001E-2</v>
      </c>
      <c r="R258" s="141">
        <f>Q258*H258</f>
        <v>0.27662859000000001</v>
      </c>
      <c r="S258" s="141">
        <v>0</v>
      </c>
      <c r="T258" s="142">
        <f>S258*H258</f>
        <v>0</v>
      </c>
      <c r="AR258" s="143" t="s">
        <v>169</v>
      </c>
      <c r="AT258" s="143" t="s">
        <v>165</v>
      </c>
      <c r="AU258" s="143" t="s">
        <v>90</v>
      </c>
      <c r="AY258" s="17" t="s">
        <v>161</v>
      </c>
      <c r="BE258" s="144">
        <f>IF(N258="základní",J258,0)</f>
        <v>0</v>
      </c>
      <c r="BF258" s="144">
        <f>IF(N258="snížená",J258,0)</f>
        <v>0</v>
      </c>
      <c r="BG258" s="144">
        <f>IF(N258="zákl. přenesená",J258,0)</f>
        <v>0</v>
      </c>
      <c r="BH258" s="144">
        <f>IF(N258="sníž. přenesená",J258,0)</f>
        <v>0</v>
      </c>
      <c r="BI258" s="144">
        <f>IF(N258="nulová",J258,0)</f>
        <v>0</v>
      </c>
      <c r="BJ258" s="17" t="s">
        <v>88</v>
      </c>
      <c r="BK258" s="144">
        <f>ROUND(I258*H258,2)</f>
        <v>0</v>
      </c>
      <c r="BL258" s="17" t="s">
        <v>169</v>
      </c>
      <c r="BM258" s="143" t="s">
        <v>1264</v>
      </c>
    </row>
    <row r="259" spans="2:65" s="13" customFormat="1" ht="11.25">
      <c r="B259" s="152"/>
      <c r="D259" s="146" t="s">
        <v>172</v>
      </c>
      <c r="E259" s="153" t="s">
        <v>1</v>
      </c>
      <c r="F259" s="154" t="s">
        <v>1265</v>
      </c>
      <c r="H259" s="155">
        <v>25.829000000000001</v>
      </c>
      <c r="I259" s="156"/>
      <c r="L259" s="152"/>
      <c r="M259" s="157"/>
      <c r="T259" s="158"/>
      <c r="AT259" s="153" t="s">
        <v>172</v>
      </c>
      <c r="AU259" s="153" t="s">
        <v>90</v>
      </c>
      <c r="AV259" s="13" t="s">
        <v>90</v>
      </c>
      <c r="AW259" s="13" t="s">
        <v>34</v>
      </c>
      <c r="AX259" s="13" t="s">
        <v>88</v>
      </c>
      <c r="AY259" s="153" t="s">
        <v>161</v>
      </c>
    </row>
    <row r="260" spans="2:65" s="1" customFormat="1" ht="21.75" customHeight="1">
      <c r="B260" s="32"/>
      <c r="C260" s="132" t="s">
        <v>427</v>
      </c>
      <c r="D260" s="132" t="s">
        <v>165</v>
      </c>
      <c r="E260" s="133" t="s">
        <v>1020</v>
      </c>
      <c r="F260" s="134" t="s">
        <v>1021</v>
      </c>
      <c r="G260" s="135" t="s">
        <v>190</v>
      </c>
      <c r="H260" s="136">
        <v>25.829000000000001</v>
      </c>
      <c r="I260" s="137"/>
      <c r="J260" s="138">
        <f>ROUND(I260*H260,2)</f>
        <v>0</v>
      </c>
      <c r="K260" s="134" t="s">
        <v>180</v>
      </c>
      <c r="L260" s="32"/>
      <c r="M260" s="139" t="s">
        <v>1</v>
      </c>
      <c r="N260" s="140" t="s">
        <v>45</v>
      </c>
      <c r="P260" s="141">
        <f>O260*H260</f>
        <v>0</v>
      </c>
      <c r="Q260" s="141">
        <v>0</v>
      </c>
      <c r="R260" s="141">
        <f>Q260*H260</f>
        <v>0</v>
      </c>
      <c r="S260" s="141">
        <v>0</v>
      </c>
      <c r="T260" s="142">
        <f>S260*H260</f>
        <v>0</v>
      </c>
      <c r="AR260" s="143" t="s">
        <v>169</v>
      </c>
      <c r="AT260" s="143" t="s">
        <v>165</v>
      </c>
      <c r="AU260" s="143" t="s">
        <v>90</v>
      </c>
      <c r="AY260" s="17" t="s">
        <v>161</v>
      </c>
      <c r="BE260" s="144">
        <f>IF(N260="základní",J260,0)</f>
        <v>0</v>
      </c>
      <c r="BF260" s="144">
        <f>IF(N260="snížená",J260,0)</f>
        <v>0</v>
      </c>
      <c r="BG260" s="144">
        <f>IF(N260="zákl. přenesená",J260,0)</f>
        <v>0</v>
      </c>
      <c r="BH260" s="144">
        <f>IF(N260="sníž. přenesená",J260,0)</f>
        <v>0</v>
      </c>
      <c r="BI260" s="144">
        <f>IF(N260="nulová",J260,0)</f>
        <v>0</v>
      </c>
      <c r="BJ260" s="17" t="s">
        <v>88</v>
      </c>
      <c r="BK260" s="144">
        <f>ROUND(I260*H260,2)</f>
        <v>0</v>
      </c>
      <c r="BL260" s="17" t="s">
        <v>169</v>
      </c>
      <c r="BM260" s="143" t="s">
        <v>1266</v>
      </c>
    </row>
    <row r="261" spans="2:65" s="13" customFormat="1" ht="11.25">
      <c r="B261" s="152"/>
      <c r="D261" s="146" t="s">
        <v>172</v>
      </c>
      <c r="E261" s="153" t="s">
        <v>1</v>
      </c>
      <c r="F261" s="154" t="s">
        <v>1265</v>
      </c>
      <c r="H261" s="155">
        <v>25.829000000000001</v>
      </c>
      <c r="I261" s="156"/>
      <c r="L261" s="152"/>
      <c r="M261" s="157"/>
      <c r="T261" s="158"/>
      <c r="AT261" s="153" t="s">
        <v>172</v>
      </c>
      <c r="AU261" s="153" t="s">
        <v>90</v>
      </c>
      <c r="AV261" s="13" t="s">
        <v>90</v>
      </c>
      <c r="AW261" s="13" t="s">
        <v>34</v>
      </c>
      <c r="AX261" s="13" t="s">
        <v>88</v>
      </c>
      <c r="AY261" s="153" t="s">
        <v>161</v>
      </c>
    </row>
    <row r="262" spans="2:65" s="1" customFormat="1" ht="24.2" customHeight="1">
      <c r="B262" s="32"/>
      <c r="C262" s="132" t="s">
        <v>431</v>
      </c>
      <c r="D262" s="132" t="s">
        <v>165</v>
      </c>
      <c r="E262" s="133" t="s">
        <v>1023</v>
      </c>
      <c r="F262" s="134" t="s">
        <v>1024</v>
      </c>
      <c r="G262" s="135" t="s">
        <v>168</v>
      </c>
      <c r="H262" s="136">
        <v>22.375</v>
      </c>
      <c r="I262" s="137"/>
      <c r="J262" s="138">
        <f>ROUND(I262*H262,2)</f>
        <v>0</v>
      </c>
      <c r="K262" s="134" t="s">
        <v>180</v>
      </c>
      <c r="L262" s="32"/>
      <c r="M262" s="139" t="s">
        <v>1</v>
      </c>
      <c r="N262" s="140" t="s">
        <v>45</v>
      </c>
      <c r="P262" s="141">
        <f>O262*H262</f>
        <v>0</v>
      </c>
      <c r="Q262" s="141">
        <v>8.8000000000000003E-4</v>
      </c>
      <c r="R262" s="141">
        <f>Q262*H262</f>
        <v>1.9689999999999999E-2</v>
      </c>
      <c r="S262" s="141">
        <v>0</v>
      </c>
      <c r="T262" s="142">
        <f>S262*H262</f>
        <v>0</v>
      </c>
      <c r="AR262" s="143" t="s">
        <v>169</v>
      </c>
      <c r="AT262" s="143" t="s">
        <v>165</v>
      </c>
      <c r="AU262" s="143" t="s">
        <v>90</v>
      </c>
      <c r="AY262" s="17" t="s">
        <v>161</v>
      </c>
      <c r="BE262" s="144">
        <f>IF(N262="základní",J262,0)</f>
        <v>0</v>
      </c>
      <c r="BF262" s="144">
        <f>IF(N262="snížená",J262,0)</f>
        <v>0</v>
      </c>
      <c r="BG262" s="144">
        <f>IF(N262="zákl. přenesená",J262,0)</f>
        <v>0</v>
      </c>
      <c r="BH262" s="144">
        <f>IF(N262="sníž. přenesená",J262,0)</f>
        <v>0</v>
      </c>
      <c r="BI262" s="144">
        <f>IF(N262="nulová",J262,0)</f>
        <v>0</v>
      </c>
      <c r="BJ262" s="17" t="s">
        <v>88</v>
      </c>
      <c r="BK262" s="144">
        <f>ROUND(I262*H262,2)</f>
        <v>0</v>
      </c>
      <c r="BL262" s="17" t="s">
        <v>169</v>
      </c>
      <c r="BM262" s="143" t="s">
        <v>1267</v>
      </c>
    </row>
    <row r="263" spans="2:65" s="13" customFormat="1" ht="11.25">
      <c r="B263" s="152"/>
      <c r="D263" s="146" t="s">
        <v>172</v>
      </c>
      <c r="E263" s="153" t="s">
        <v>1</v>
      </c>
      <c r="F263" s="154" t="s">
        <v>1268</v>
      </c>
      <c r="H263" s="155">
        <v>22.375</v>
      </c>
      <c r="I263" s="156"/>
      <c r="L263" s="152"/>
      <c r="M263" s="157"/>
      <c r="T263" s="158"/>
      <c r="AT263" s="153" t="s">
        <v>172</v>
      </c>
      <c r="AU263" s="153" t="s">
        <v>90</v>
      </c>
      <c r="AV263" s="13" t="s">
        <v>90</v>
      </c>
      <c r="AW263" s="13" t="s">
        <v>34</v>
      </c>
      <c r="AX263" s="13" t="s">
        <v>88</v>
      </c>
      <c r="AY263" s="153" t="s">
        <v>161</v>
      </c>
    </row>
    <row r="264" spans="2:65" s="1" customFormat="1" ht="24.2" customHeight="1">
      <c r="B264" s="32"/>
      <c r="C264" s="132" t="s">
        <v>435</v>
      </c>
      <c r="D264" s="132" t="s">
        <v>165</v>
      </c>
      <c r="E264" s="133" t="s">
        <v>1027</v>
      </c>
      <c r="F264" s="134" t="s">
        <v>1028</v>
      </c>
      <c r="G264" s="135" t="s">
        <v>168</v>
      </c>
      <c r="H264" s="136">
        <v>22.375</v>
      </c>
      <c r="I264" s="137"/>
      <c r="J264" s="138">
        <f>ROUND(I264*H264,2)</f>
        <v>0</v>
      </c>
      <c r="K264" s="134" t="s">
        <v>180</v>
      </c>
      <c r="L264" s="32"/>
      <c r="M264" s="139" t="s">
        <v>1</v>
      </c>
      <c r="N264" s="140" t="s">
        <v>45</v>
      </c>
      <c r="P264" s="141">
        <f>O264*H264</f>
        <v>0</v>
      </c>
      <c r="Q264" s="141">
        <v>0</v>
      </c>
      <c r="R264" s="141">
        <f>Q264*H264</f>
        <v>0</v>
      </c>
      <c r="S264" s="141">
        <v>0</v>
      </c>
      <c r="T264" s="142">
        <f>S264*H264</f>
        <v>0</v>
      </c>
      <c r="AR264" s="143" t="s">
        <v>169</v>
      </c>
      <c r="AT264" s="143" t="s">
        <v>165</v>
      </c>
      <c r="AU264" s="143" t="s">
        <v>90</v>
      </c>
      <c r="AY264" s="17" t="s">
        <v>161</v>
      </c>
      <c r="BE264" s="144">
        <f>IF(N264="základní",J264,0)</f>
        <v>0</v>
      </c>
      <c r="BF264" s="144">
        <f>IF(N264="snížená",J264,0)</f>
        <v>0</v>
      </c>
      <c r="BG264" s="144">
        <f>IF(N264="zákl. přenesená",J264,0)</f>
        <v>0</v>
      </c>
      <c r="BH264" s="144">
        <f>IF(N264="sníž. přenesená",J264,0)</f>
        <v>0</v>
      </c>
      <c r="BI264" s="144">
        <f>IF(N264="nulová",J264,0)</f>
        <v>0</v>
      </c>
      <c r="BJ264" s="17" t="s">
        <v>88</v>
      </c>
      <c r="BK264" s="144">
        <f>ROUND(I264*H264,2)</f>
        <v>0</v>
      </c>
      <c r="BL264" s="17" t="s">
        <v>169</v>
      </c>
      <c r="BM264" s="143" t="s">
        <v>1269</v>
      </c>
    </row>
    <row r="265" spans="2:65" s="13" customFormat="1" ht="11.25">
      <c r="B265" s="152"/>
      <c r="D265" s="146" t="s">
        <v>172</v>
      </c>
      <c r="E265" s="153" t="s">
        <v>1</v>
      </c>
      <c r="F265" s="154" t="s">
        <v>1268</v>
      </c>
      <c r="H265" s="155">
        <v>22.375</v>
      </c>
      <c r="I265" s="156"/>
      <c r="L265" s="152"/>
      <c r="M265" s="157"/>
      <c r="T265" s="158"/>
      <c r="AT265" s="153" t="s">
        <v>172</v>
      </c>
      <c r="AU265" s="153" t="s">
        <v>90</v>
      </c>
      <c r="AV265" s="13" t="s">
        <v>90</v>
      </c>
      <c r="AW265" s="13" t="s">
        <v>34</v>
      </c>
      <c r="AX265" s="13" t="s">
        <v>88</v>
      </c>
      <c r="AY265" s="153" t="s">
        <v>161</v>
      </c>
    </row>
    <row r="266" spans="2:65" s="1" customFormat="1" ht="24.2" customHeight="1">
      <c r="B266" s="32"/>
      <c r="C266" s="132" t="s">
        <v>439</v>
      </c>
      <c r="D266" s="132" t="s">
        <v>165</v>
      </c>
      <c r="E266" s="133" t="s">
        <v>1030</v>
      </c>
      <c r="F266" s="134" t="s">
        <v>1031</v>
      </c>
      <c r="G266" s="135" t="s">
        <v>168</v>
      </c>
      <c r="H266" s="136">
        <v>16.780999999999999</v>
      </c>
      <c r="I266" s="137"/>
      <c r="J266" s="138">
        <f>ROUND(I266*H266,2)</f>
        <v>0</v>
      </c>
      <c r="K266" s="134" t="s">
        <v>180</v>
      </c>
      <c r="L266" s="32"/>
      <c r="M266" s="139" t="s">
        <v>1</v>
      </c>
      <c r="N266" s="140" t="s">
        <v>45</v>
      </c>
      <c r="P266" s="141">
        <f>O266*H266</f>
        <v>0</v>
      </c>
      <c r="Q266" s="141">
        <v>0</v>
      </c>
      <c r="R266" s="141">
        <f>Q266*H266</f>
        <v>0</v>
      </c>
      <c r="S266" s="141">
        <v>0</v>
      </c>
      <c r="T266" s="142">
        <f>S266*H266</f>
        <v>0</v>
      </c>
      <c r="AR266" s="143" t="s">
        <v>169</v>
      </c>
      <c r="AT266" s="143" t="s">
        <v>165</v>
      </c>
      <c r="AU266" s="143" t="s">
        <v>90</v>
      </c>
      <c r="AY266" s="17" t="s">
        <v>161</v>
      </c>
      <c r="BE266" s="144">
        <f>IF(N266="základní",J266,0)</f>
        <v>0</v>
      </c>
      <c r="BF266" s="144">
        <f>IF(N266="snížená",J266,0)</f>
        <v>0</v>
      </c>
      <c r="BG266" s="144">
        <f>IF(N266="zákl. přenesená",J266,0)</f>
        <v>0</v>
      </c>
      <c r="BH266" s="144">
        <f>IF(N266="sníž. přenesená",J266,0)</f>
        <v>0</v>
      </c>
      <c r="BI266" s="144">
        <f>IF(N266="nulová",J266,0)</f>
        <v>0</v>
      </c>
      <c r="BJ266" s="17" t="s">
        <v>88</v>
      </c>
      <c r="BK266" s="144">
        <f>ROUND(I266*H266,2)</f>
        <v>0</v>
      </c>
      <c r="BL266" s="17" t="s">
        <v>169</v>
      </c>
      <c r="BM266" s="143" t="s">
        <v>1270</v>
      </c>
    </row>
    <row r="267" spans="2:65" s="13" customFormat="1" ht="11.25">
      <c r="B267" s="152"/>
      <c r="D267" s="146" t="s">
        <v>172</v>
      </c>
      <c r="E267" s="153" t="s">
        <v>1</v>
      </c>
      <c r="F267" s="154" t="s">
        <v>1271</v>
      </c>
      <c r="H267" s="155">
        <v>16.780999999999999</v>
      </c>
      <c r="I267" s="156"/>
      <c r="L267" s="152"/>
      <c r="M267" s="157"/>
      <c r="T267" s="158"/>
      <c r="AT267" s="153" t="s">
        <v>172</v>
      </c>
      <c r="AU267" s="153" t="s">
        <v>90</v>
      </c>
      <c r="AV267" s="13" t="s">
        <v>90</v>
      </c>
      <c r="AW267" s="13" t="s">
        <v>34</v>
      </c>
      <c r="AX267" s="13" t="s">
        <v>88</v>
      </c>
      <c r="AY267" s="153" t="s">
        <v>161</v>
      </c>
    </row>
    <row r="268" spans="2:65" s="1" customFormat="1" ht="21.75" customHeight="1">
      <c r="B268" s="32"/>
      <c r="C268" s="132" t="s">
        <v>443</v>
      </c>
      <c r="D268" s="132" t="s">
        <v>165</v>
      </c>
      <c r="E268" s="133" t="s">
        <v>1034</v>
      </c>
      <c r="F268" s="134" t="s">
        <v>1035</v>
      </c>
      <c r="G268" s="135" t="s">
        <v>185</v>
      </c>
      <c r="H268" s="136">
        <v>1.319</v>
      </c>
      <c r="I268" s="137"/>
      <c r="J268" s="138">
        <f>ROUND(I268*H268,2)</f>
        <v>0</v>
      </c>
      <c r="K268" s="134" t="s">
        <v>180</v>
      </c>
      <c r="L268" s="32"/>
      <c r="M268" s="139" t="s">
        <v>1</v>
      </c>
      <c r="N268" s="140" t="s">
        <v>45</v>
      </c>
      <c r="P268" s="141">
        <f>O268*H268</f>
        <v>0</v>
      </c>
      <c r="Q268" s="141">
        <v>1.0492699999999999</v>
      </c>
      <c r="R268" s="141">
        <f>Q268*H268</f>
        <v>1.38398713</v>
      </c>
      <c r="S268" s="141">
        <v>0</v>
      </c>
      <c r="T268" s="142">
        <f>S268*H268</f>
        <v>0</v>
      </c>
      <c r="AR268" s="143" t="s">
        <v>169</v>
      </c>
      <c r="AT268" s="143" t="s">
        <v>165</v>
      </c>
      <c r="AU268" s="143" t="s">
        <v>90</v>
      </c>
      <c r="AY268" s="17" t="s">
        <v>161</v>
      </c>
      <c r="BE268" s="144">
        <f>IF(N268="základní",J268,0)</f>
        <v>0</v>
      </c>
      <c r="BF268" s="144">
        <f>IF(N268="snížená",J268,0)</f>
        <v>0</v>
      </c>
      <c r="BG268" s="144">
        <f>IF(N268="zákl. přenesená",J268,0)</f>
        <v>0</v>
      </c>
      <c r="BH268" s="144">
        <f>IF(N268="sníž. přenesená",J268,0)</f>
        <v>0</v>
      </c>
      <c r="BI268" s="144">
        <f>IF(N268="nulová",J268,0)</f>
        <v>0</v>
      </c>
      <c r="BJ268" s="17" t="s">
        <v>88</v>
      </c>
      <c r="BK268" s="144">
        <f>ROUND(I268*H268,2)</f>
        <v>0</v>
      </c>
      <c r="BL268" s="17" t="s">
        <v>169</v>
      </c>
      <c r="BM268" s="143" t="s">
        <v>1036</v>
      </c>
    </row>
    <row r="269" spans="2:65" s="12" customFormat="1" ht="22.5">
      <c r="B269" s="145"/>
      <c r="D269" s="146" t="s">
        <v>172</v>
      </c>
      <c r="E269" s="147" t="s">
        <v>1</v>
      </c>
      <c r="F269" s="148" t="s">
        <v>1272</v>
      </c>
      <c r="H269" s="147" t="s">
        <v>1</v>
      </c>
      <c r="I269" s="149"/>
      <c r="L269" s="145"/>
      <c r="M269" s="150"/>
      <c r="T269" s="151"/>
      <c r="AT269" s="147" t="s">
        <v>172</v>
      </c>
      <c r="AU269" s="147" t="s">
        <v>90</v>
      </c>
      <c r="AV269" s="12" t="s">
        <v>88</v>
      </c>
      <c r="AW269" s="12" t="s">
        <v>34</v>
      </c>
      <c r="AX269" s="12" t="s">
        <v>80</v>
      </c>
      <c r="AY269" s="147" t="s">
        <v>161</v>
      </c>
    </row>
    <row r="270" spans="2:65" s="13" customFormat="1" ht="11.25">
      <c r="B270" s="152"/>
      <c r="D270" s="146" t="s">
        <v>172</v>
      </c>
      <c r="E270" s="153" t="s">
        <v>1</v>
      </c>
      <c r="F270" s="154" t="s">
        <v>1273</v>
      </c>
      <c r="H270" s="155">
        <v>1.319</v>
      </c>
      <c r="I270" s="156"/>
      <c r="L270" s="152"/>
      <c r="M270" s="157"/>
      <c r="T270" s="158"/>
      <c r="AT270" s="153" t="s">
        <v>172</v>
      </c>
      <c r="AU270" s="153" t="s">
        <v>90</v>
      </c>
      <c r="AV270" s="13" t="s">
        <v>90</v>
      </c>
      <c r="AW270" s="13" t="s">
        <v>34</v>
      </c>
      <c r="AX270" s="13" t="s">
        <v>88</v>
      </c>
      <c r="AY270" s="153" t="s">
        <v>161</v>
      </c>
    </row>
    <row r="271" spans="2:65" s="1" customFormat="1" ht="24.2" customHeight="1">
      <c r="B271" s="32"/>
      <c r="C271" s="132" t="s">
        <v>447</v>
      </c>
      <c r="D271" s="132" t="s">
        <v>165</v>
      </c>
      <c r="E271" s="133" t="s">
        <v>1039</v>
      </c>
      <c r="F271" s="134" t="s">
        <v>1040</v>
      </c>
      <c r="G271" s="135" t="s">
        <v>190</v>
      </c>
      <c r="H271" s="136">
        <v>35.82</v>
      </c>
      <c r="I271" s="137"/>
      <c r="J271" s="138">
        <f>ROUND(I271*H271,2)</f>
        <v>0</v>
      </c>
      <c r="K271" s="134" t="s">
        <v>180</v>
      </c>
      <c r="L271" s="32"/>
      <c r="M271" s="139" t="s">
        <v>1</v>
      </c>
      <c r="N271" s="140" t="s">
        <v>45</v>
      </c>
      <c r="P271" s="141">
        <f>O271*H271</f>
        <v>0</v>
      </c>
      <c r="Q271" s="141">
        <v>0.37175000000000002</v>
      </c>
      <c r="R271" s="141">
        <f>Q271*H271</f>
        <v>13.316085000000001</v>
      </c>
      <c r="S271" s="141">
        <v>0</v>
      </c>
      <c r="T271" s="142">
        <f>S271*H271</f>
        <v>0</v>
      </c>
      <c r="AR271" s="143" t="s">
        <v>169</v>
      </c>
      <c r="AT271" s="143" t="s">
        <v>165</v>
      </c>
      <c r="AU271" s="143" t="s">
        <v>90</v>
      </c>
      <c r="AY271" s="17" t="s">
        <v>161</v>
      </c>
      <c r="BE271" s="144">
        <f>IF(N271="základní",J271,0)</f>
        <v>0</v>
      </c>
      <c r="BF271" s="144">
        <f>IF(N271="snížená",J271,0)</f>
        <v>0</v>
      </c>
      <c r="BG271" s="144">
        <f>IF(N271="zákl. přenesená",J271,0)</f>
        <v>0</v>
      </c>
      <c r="BH271" s="144">
        <f>IF(N271="sníž. přenesená",J271,0)</f>
        <v>0</v>
      </c>
      <c r="BI271" s="144">
        <f>IF(N271="nulová",J271,0)</f>
        <v>0</v>
      </c>
      <c r="BJ271" s="17" t="s">
        <v>88</v>
      </c>
      <c r="BK271" s="144">
        <f>ROUND(I271*H271,2)</f>
        <v>0</v>
      </c>
      <c r="BL271" s="17" t="s">
        <v>169</v>
      </c>
      <c r="BM271" s="143" t="s">
        <v>1041</v>
      </c>
    </row>
    <row r="272" spans="2:65" s="12" customFormat="1" ht="11.25">
      <c r="B272" s="145"/>
      <c r="D272" s="146" t="s">
        <v>172</v>
      </c>
      <c r="E272" s="147" t="s">
        <v>1</v>
      </c>
      <c r="F272" s="148" t="s">
        <v>1042</v>
      </c>
      <c r="H272" s="147" t="s">
        <v>1</v>
      </c>
      <c r="I272" s="149"/>
      <c r="L272" s="145"/>
      <c r="M272" s="150"/>
      <c r="T272" s="151"/>
      <c r="AT272" s="147" t="s">
        <v>172</v>
      </c>
      <c r="AU272" s="147" t="s">
        <v>90</v>
      </c>
      <c r="AV272" s="12" t="s">
        <v>88</v>
      </c>
      <c r="AW272" s="12" t="s">
        <v>34</v>
      </c>
      <c r="AX272" s="12" t="s">
        <v>80</v>
      </c>
      <c r="AY272" s="147" t="s">
        <v>161</v>
      </c>
    </row>
    <row r="273" spans="2:65" s="13" customFormat="1" ht="11.25">
      <c r="B273" s="152"/>
      <c r="D273" s="146" t="s">
        <v>172</v>
      </c>
      <c r="E273" s="153" t="s">
        <v>1</v>
      </c>
      <c r="F273" s="154" t="s">
        <v>1274</v>
      </c>
      <c r="H273" s="155">
        <v>35.82</v>
      </c>
      <c r="I273" s="156"/>
      <c r="L273" s="152"/>
      <c r="M273" s="157"/>
      <c r="T273" s="158"/>
      <c r="AT273" s="153" t="s">
        <v>172</v>
      </c>
      <c r="AU273" s="153" t="s">
        <v>90</v>
      </c>
      <c r="AV273" s="13" t="s">
        <v>90</v>
      </c>
      <c r="AW273" s="13" t="s">
        <v>34</v>
      </c>
      <c r="AX273" s="13" t="s">
        <v>88</v>
      </c>
      <c r="AY273" s="153" t="s">
        <v>161</v>
      </c>
    </row>
    <row r="274" spans="2:65" s="1" customFormat="1" ht="24.2" customHeight="1">
      <c r="B274" s="32"/>
      <c r="C274" s="132" t="s">
        <v>451</v>
      </c>
      <c r="D274" s="132" t="s">
        <v>165</v>
      </c>
      <c r="E274" s="133" t="s">
        <v>1044</v>
      </c>
      <c r="F274" s="134" t="s">
        <v>1045</v>
      </c>
      <c r="G274" s="135" t="s">
        <v>190</v>
      </c>
      <c r="H274" s="136">
        <v>1.8480000000000001</v>
      </c>
      <c r="I274" s="137"/>
      <c r="J274" s="138">
        <f>ROUND(I274*H274,2)</f>
        <v>0</v>
      </c>
      <c r="K274" s="134" t="s">
        <v>180</v>
      </c>
      <c r="L274" s="32"/>
      <c r="M274" s="139" t="s">
        <v>1</v>
      </c>
      <c r="N274" s="140" t="s">
        <v>45</v>
      </c>
      <c r="P274" s="141">
        <f>O274*H274</f>
        <v>0</v>
      </c>
      <c r="Q274" s="141">
        <v>0</v>
      </c>
      <c r="R274" s="141">
        <f>Q274*H274</f>
        <v>0</v>
      </c>
      <c r="S274" s="141">
        <v>0</v>
      </c>
      <c r="T274" s="142">
        <f>S274*H274</f>
        <v>0</v>
      </c>
      <c r="AR274" s="143" t="s">
        <v>169</v>
      </c>
      <c r="AT274" s="143" t="s">
        <v>165</v>
      </c>
      <c r="AU274" s="143" t="s">
        <v>90</v>
      </c>
      <c r="AY274" s="17" t="s">
        <v>161</v>
      </c>
      <c r="BE274" s="144">
        <f>IF(N274="základní",J274,0)</f>
        <v>0</v>
      </c>
      <c r="BF274" s="144">
        <f>IF(N274="snížená",J274,0)</f>
        <v>0</v>
      </c>
      <c r="BG274" s="144">
        <f>IF(N274="zákl. přenesená",J274,0)</f>
        <v>0</v>
      </c>
      <c r="BH274" s="144">
        <f>IF(N274="sníž. přenesená",J274,0)</f>
        <v>0</v>
      </c>
      <c r="BI274" s="144">
        <f>IF(N274="nulová",J274,0)</f>
        <v>0</v>
      </c>
      <c r="BJ274" s="17" t="s">
        <v>88</v>
      </c>
      <c r="BK274" s="144">
        <f>ROUND(I274*H274,2)</f>
        <v>0</v>
      </c>
      <c r="BL274" s="17" t="s">
        <v>169</v>
      </c>
      <c r="BM274" s="143" t="s">
        <v>1046</v>
      </c>
    </row>
    <row r="275" spans="2:65" s="12" customFormat="1" ht="11.25">
      <c r="B275" s="145"/>
      <c r="D275" s="146" t="s">
        <v>172</v>
      </c>
      <c r="E275" s="147" t="s">
        <v>1</v>
      </c>
      <c r="F275" s="148" t="s">
        <v>1047</v>
      </c>
      <c r="H275" s="147" t="s">
        <v>1</v>
      </c>
      <c r="I275" s="149"/>
      <c r="L275" s="145"/>
      <c r="M275" s="150"/>
      <c r="T275" s="151"/>
      <c r="AT275" s="147" t="s">
        <v>172</v>
      </c>
      <c r="AU275" s="147" t="s">
        <v>90</v>
      </c>
      <c r="AV275" s="12" t="s">
        <v>88</v>
      </c>
      <c r="AW275" s="12" t="s">
        <v>34</v>
      </c>
      <c r="AX275" s="12" t="s">
        <v>80</v>
      </c>
      <c r="AY275" s="147" t="s">
        <v>161</v>
      </c>
    </row>
    <row r="276" spans="2:65" s="13" customFormat="1" ht="11.25">
      <c r="B276" s="152"/>
      <c r="D276" s="146" t="s">
        <v>172</v>
      </c>
      <c r="E276" s="153" t="s">
        <v>1</v>
      </c>
      <c r="F276" s="154" t="s">
        <v>1275</v>
      </c>
      <c r="H276" s="155">
        <v>1.8480000000000001</v>
      </c>
      <c r="I276" s="156"/>
      <c r="L276" s="152"/>
      <c r="M276" s="157"/>
      <c r="T276" s="158"/>
      <c r="AT276" s="153" t="s">
        <v>172</v>
      </c>
      <c r="AU276" s="153" t="s">
        <v>90</v>
      </c>
      <c r="AV276" s="13" t="s">
        <v>90</v>
      </c>
      <c r="AW276" s="13" t="s">
        <v>34</v>
      </c>
      <c r="AX276" s="13" t="s">
        <v>88</v>
      </c>
      <c r="AY276" s="153" t="s">
        <v>161</v>
      </c>
    </row>
    <row r="277" spans="2:65" s="1" customFormat="1" ht="24.2" customHeight="1">
      <c r="B277" s="32"/>
      <c r="C277" s="132" t="s">
        <v>457</v>
      </c>
      <c r="D277" s="132" t="s">
        <v>165</v>
      </c>
      <c r="E277" s="133" t="s">
        <v>1049</v>
      </c>
      <c r="F277" s="134" t="s">
        <v>1050</v>
      </c>
      <c r="G277" s="135" t="s">
        <v>168</v>
      </c>
      <c r="H277" s="136">
        <v>1.992</v>
      </c>
      <c r="I277" s="137"/>
      <c r="J277" s="138">
        <f>ROUND(I277*H277,2)</f>
        <v>0</v>
      </c>
      <c r="K277" s="134" t="s">
        <v>180</v>
      </c>
      <c r="L277" s="32"/>
      <c r="M277" s="139" t="s">
        <v>1</v>
      </c>
      <c r="N277" s="140" t="s">
        <v>45</v>
      </c>
      <c r="P277" s="141">
        <f>O277*H277</f>
        <v>0</v>
      </c>
      <c r="Q277" s="141">
        <v>0</v>
      </c>
      <c r="R277" s="141">
        <f>Q277*H277</f>
        <v>0</v>
      </c>
      <c r="S277" s="141">
        <v>0</v>
      </c>
      <c r="T277" s="142">
        <f>S277*H277</f>
        <v>0</v>
      </c>
      <c r="AR277" s="143" t="s">
        <v>169</v>
      </c>
      <c r="AT277" s="143" t="s">
        <v>165</v>
      </c>
      <c r="AU277" s="143" t="s">
        <v>90</v>
      </c>
      <c r="AY277" s="17" t="s">
        <v>161</v>
      </c>
      <c r="BE277" s="144">
        <f>IF(N277="základní",J277,0)</f>
        <v>0</v>
      </c>
      <c r="BF277" s="144">
        <f>IF(N277="snížená",J277,0)</f>
        <v>0</v>
      </c>
      <c r="BG277" s="144">
        <f>IF(N277="zákl. přenesená",J277,0)</f>
        <v>0</v>
      </c>
      <c r="BH277" s="144">
        <f>IF(N277="sníž. přenesená",J277,0)</f>
        <v>0</v>
      </c>
      <c r="BI277" s="144">
        <f>IF(N277="nulová",J277,0)</f>
        <v>0</v>
      </c>
      <c r="BJ277" s="17" t="s">
        <v>88</v>
      </c>
      <c r="BK277" s="144">
        <f>ROUND(I277*H277,2)</f>
        <v>0</v>
      </c>
      <c r="BL277" s="17" t="s">
        <v>169</v>
      </c>
      <c r="BM277" s="143" t="s">
        <v>1051</v>
      </c>
    </row>
    <row r="278" spans="2:65" s="12" customFormat="1" ht="11.25">
      <c r="B278" s="145"/>
      <c r="D278" s="146" t="s">
        <v>172</v>
      </c>
      <c r="E278" s="147" t="s">
        <v>1</v>
      </c>
      <c r="F278" s="148" t="s">
        <v>1052</v>
      </c>
      <c r="H278" s="147" t="s">
        <v>1</v>
      </c>
      <c r="I278" s="149"/>
      <c r="L278" s="145"/>
      <c r="M278" s="150"/>
      <c r="T278" s="151"/>
      <c r="AT278" s="147" t="s">
        <v>172</v>
      </c>
      <c r="AU278" s="147" t="s">
        <v>90</v>
      </c>
      <c r="AV278" s="12" t="s">
        <v>88</v>
      </c>
      <c r="AW278" s="12" t="s">
        <v>34</v>
      </c>
      <c r="AX278" s="12" t="s">
        <v>80</v>
      </c>
      <c r="AY278" s="147" t="s">
        <v>161</v>
      </c>
    </row>
    <row r="279" spans="2:65" s="13" customFormat="1" ht="11.25">
      <c r="B279" s="152"/>
      <c r="D279" s="146" t="s">
        <v>172</v>
      </c>
      <c r="E279" s="153" t="s">
        <v>1</v>
      </c>
      <c r="F279" s="154" t="s">
        <v>1276</v>
      </c>
      <c r="H279" s="155">
        <v>1.992</v>
      </c>
      <c r="I279" s="156"/>
      <c r="L279" s="152"/>
      <c r="M279" s="157"/>
      <c r="T279" s="158"/>
      <c r="AT279" s="153" t="s">
        <v>172</v>
      </c>
      <c r="AU279" s="153" t="s">
        <v>90</v>
      </c>
      <c r="AV279" s="13" t="s">
        <v>90</v>
      </c>
      <c r="AW279" s="13" t="s">
        <v>34</v>
      </c>
      <c r="AX279" s="13" t="s">
        <v>88</v>
      </c>
      <c r="AY279" s="153" t="s">
        <v>161</v>
      </c>
    </row>
    <row r="280" spans="2:65" s="1" customFormat="1" ht="33" customHeight="1">
      <c r="B280" s="32"/>
      <c r="C280" s="132" t="s">
        <v>461</v>
      </c>
      <c r="D280" s="132" t="s">
        <v>165</v>
      </c>
      <c r="E280" s="133" t="s">
        <v>1054</v>
      </c>
      <c r="F280" s="134" t="s">
        <v>1055</v>
      </c>
      <c r="G280" s="135" t="s">
        <v>190</v>
      </c>
      <c r="H280" s="136">
        <v>35.82</v>
      </c>
      <c r="I280" s="137"/>
      <c r="J280" s="138">
        <f>ROUND(I280*H280,2)</f>
        <v>0</v>
      </c>
      <c r="K280" s="134" t="s">
        <v>180</v>
      </c>
      <c r="L280" s="32"/>
      <c r="M280" s="139" t="s">
        <v>1</v>
      </c>
      <c r="N280" s="140" t="s">
        <v>45</v>
      </c>
      <c r="P280" s="141">
        <f>O280*H280</f>
        <v>0</v>
      </c>
      <c r="Q280" s="141">
        <v>1.0311999999999999</v>
      </c>
      <c r="R280" s="141">
        <f>Q280*H280</f>
        <v>36.937583999999994</v>
      </c>
      <c r="S280" s="141">
        <v>0</v>
      </c>
      <c r="T280" s="142">
        <f>S280*H280</f>
        <v>0</v>
      </c>
      <c r="AR280" s="143" t="s">
        <v>169</v>
      </c>
      <c r="AT280" s="143" t="s">
        <v>165</v>
      </c>
      <c r="AU280" s="143" t="s">
        <v>90</v>
      </c>
      <c r="AY280" s="17" t="s">
        <v>161</v>
      </c>
      <c r="BE280" s="144">
        <f>IF(N280="základní",J280,0)</f>
        <v>0</v>
      </c>
      <c r="BF280" s="144">
        <f>IF(N280="snížená",J280,0)</f>
        <v>0</v>
      </c>
      <c r="BG280" s="144">
        <f>IF(N280="zákl. přenesená",J280,0)</f>
        <v>0</v>
      </c>
      <c r="BH280" s="144">
        <f>IF(N280="sníž. přenesená",J280,0)</f>
        <v>0</v>
      </c>
      <c r="BI280" s="144">
        <f>IF(N280="nulová",J280,0)</f>
        <v>0</v>
      </c>
      <c r="BJ280" s="17" t="s">
        <v>88</v>
      </c>
      <c r="BK280" s="144">
        <f>ROUND(I280*H280,2)</f>
        <v>0</v>
      </c>
      <c r="BL280" s="17" t="s">
        <v>169</v>
      </c>
      <c r="BM280" s="143" t="s">
        <v>1056</v>
      </c>
    </row>
    <row r="281" spans="2:65" s="12" customFormat="1" ht="11.25">
      <c r="B281" s="145"/>
      <c r="D281" s="146" t="s">
        <v>172</v>
      </c>
      <c r="E281" s="147" t="s">
        <v>1</v>
      </c>
      <c r="F281" s="148" t="s">
        <v>1042</v>
      </c>
      <c r="H281" s="147" t="s">
        <v>1</v>
      </c>
      <c r="I281" s="149"/>
      <c r="L281" s="145"/>
      <c r="M281" s="150"/>
      <c r="T281" s="151"/>
      <c r="AT281" s="147" t="s">
        <v>172</v>
      </c>
      <c r="AU281" s="147" t="s">
        <v>90</v>
      </c>
      <c r="AV281" s="12" t="s">
        <v>88</v>
      </c>
      <c r="AW281" s="12" t="s">
        <v>34</v>
      </c>
      <c r="AX281" s="12" t="s">
        <v>80</v>
      </c>
      <c r="AY281" s="147" t="s">
        <v>161</v>
      </c>
    </row>
    <row r="282" spans="2:65" s="13" customFormat="1" ht="11.25">
      <c r="B282" s="152"/>
      <c r="D282" s="146" t="s">
        <v>172</v>
      </c>
      <c r="E282" s="153" t="s">
        <v>1</v>
      </c>
      <c r="F282" s="154" t="s">
        <v>1277</v>
      </c>
      <c r="H282" s="155">
        <v>35.82</v>
      </c>
      <c r="I282" s="156"/>
      <c r="L282" s="152"/>
      <c r="M282" s="157"/>
      <c r="T282" s="158"/>
      <c r="AT282" s="153" t="s">
        <v>172</v>
      </c>
      <c r="AU282" s="153" t="s">
        <v>90</v>
      </c>
      <c r="AV282" s="13" t="s">
        <v>90</v>
      </c>
      <c r="AW282" s="13" t="s">
        <v>34</v>
      </c>
      <c r="AX282" s="13" t="s">
        <v>88</v>
      </c>
      <c r="AY282" s="153" t="s">
        <v>161</v>
      </c>
    </row>
    <row r="283" spans="2:65" s="11" customFormat="1" ht="22.9" customHeight="1">
      <c r="B283" s="120"/>
      <c r="D283" s="121" t="s">
        <v>79</v>
      </c>
      <c r="E283" s="130" t="s">
        <v>199</v>
      </c>
      <c r="F283" s="130" t="s">
        <v>1058</v>
      </c>
      <c r="I283" s="123"/>
      <c r="J283" s="131">
        <f>BK283</f>
        <v>0</v>
      </c>
      <c r="L283" s="120"/>
      <c r="M283" s="125"/>
      <c r="P283" s="126">
        <f>SUM(P284:P297)</f>
        <v>0</v>
      </c>
      <c r="R283" s="126">
        <f>SUM(R284:R297)</f>
        <v>25.115999999999996</v>
      </c>
      <c r="T283" s="127">
        <f>SUM(T284:T297)</f>
        <v>0</v>
      </c>
      <c r="AR283" s="121" t="s">
        <v>88</v>
      </c>
      <c r="AT283" s="128" t="s">
        <v>79</v>
      </c>
      <c r="AU283" s="128" t="s">
        <v>88</v>
      </c>
      <c r="AY283" s="121" t="s">
        <v>161</v>
      </c>
      <c r="BK283" s="129">
        <f>SUM(BK284:BK297)</f>
        <v>0</v>
      </c>
    </row>
    <row r="284" spans="2:65" s="1" customFormat="1" ht="24.2" customHeight="1">
      <c r="B284" s="32"/>
      <c r="C284" s="132" t="s">
        <v>467</v>
      </c>
      <c r="D284" s="132" t="s">
        <v>165</v>
      </c>
      <c r="E284" s="133" t="s">
        <v>288</v>
      </c>
      <c r="F284" s="134" t="s">
        <v>289</v>
      </c>
      <c r="G284" s="135" t="s">
        <v>190</v>
      </c>
      <c r="H284" s="136">
        <v>72.8</v>
      </c>
      <c r="I284" s="137"/>
      <c r="J284" s="138">
        <f>ROUND(I284*H284,2)</f>
        <v>0</v>
      </c>
      <c r="K284" s="134" t="s">
        <v>180</v>
      </c>
      <c r="L284" s="32"/>
      <c r="M284" s="139" t="s">
        <v>1</v>
      </c>
      <c r="N284" s="140" t="s">
        <v>45</v>
      </c>
      <c r="P284" s="141">
        <f>O284*H284</f>
        <v>0</v>
      </c>
      <c r="Q284" s="141">
        <v>0.34499999999999997</v>
      </c>
      <c r="R284" s="141">
        <f>Q284*H284</f>
        <v>25.115999999999996</v>
      </c>
      <c r="S284" s="141">
        <v>0</v>
      </c>
      <c r="T284" s="142">
        <f>S284*H284</f>
        <v>0</v>
      </c>
      <c r="AR284" s="143" t="s">
        <v>169</v>
      </c>
      <c r="AT284" s="143" t="s">
        <v>165</v>
      </c>
      <c r="AU284" s="143" t="s">
        <v>90</v>
      </c>
      <c r="AY284" s="17" t="s">
        <v>161</v>
      </c>
      <c r="BE284" s="144">
        <f>IF(N284="základní",J284,0)</f>
        <v>0</v>
      </c>
      <c r="BF284" s="144">
        <f>IF(N284="snížená",J284,0)</f>
        <v>0</v>
      </c>
      <c r="BG284" s="144">
        <f>IF(N284="zákl. přenesená",J284,0)</f>
        <v>0</v>
      </c>
      <c r="BH284" s="144">
        <f>IF(N284="sníž. přenesená",J284,0)</f>
        <v>0</v>
      </c>
      <c r="BI284" s="144">
        <f>IF(N284="nulová",J284,0)</f>
        <v>0</v>
      </c>
      <c r="BJ284" s="17" t="s">
        <v>88</v>
      </c>
      <c r="BK284" s="144">
        <f>ROUND(I284*H284,2)</f>
        <v>0</v>
      </c>
      <c r="BL284" s="17" t="s">
        <v>169</v>
      </c>
      <c r="BM284" s="143" t="s">
        <v>1059</v>
      </c>
    </row>
    <row r="285" spans="2:65" s="13" customFormat="1" ht="11.25">
      <c r="B285" s="152"/>
      <c r="D285" s="146" t="s">
        <v>172</v>
      </c>
      <c r="E285" s="153" t="s">
        <v>1</v>
      </c>
      <c r="F285" s="154" t="s">
        <v>1278</v>
      </c>
      <c r="H285" s="155">
        <v>72.8</v>
      </c>
      <c r="I285" s="156"/>
      <c r="L285" s="152"/>
      <c r="M285" s="157"/>
      <c r="T285" s="158"/>
      <c r="AT285" s="153" t="s">
        <v>172</v>
      </c>
      <c r="AU285" s="153" t="s">
        <v>90</v>
      </c>
      <c r="AV285" s="13" t="s">
        <v>90</v>
      </c>
      <c r="AW285" s="13" t="s">
        <v>34</v>
      </c>
      <c r="AX285" s="13" t="s">
        <v>88</v>
      </c>
      <c r="AY285" s="153" t="s">
        <v>161</v>
      </c>
    </row>
    <row r="286" spans="2:65" s="1" customFormat="1" ht="24.2" customHeight="1">
      <c r="B286" s="32"/>
      <c r="C286" s="132" t="s">
        <v>474</v>
      </c>
      <c r="D286" s="132" t="s">
        <v>165</v>
      </c>
      <c r="E286" s="133" t="s">
        <v>350</v>
      </c>
      <c r="F286" s="134" t="s">
        <v>351</v>
      </c>
      <c r="G286" s="135" t="s">
        <v>190</v>
      </c>
      <c r="H286" s="136">
        <v>34.840000000000003</v>
      </c>
      <c r="I286" s="137"/>
      <c r="J286" s="138">
        <f>ROUND(I286*H286,2)</f>
        <v>0</v>
      </c>
      <c r="K286" s="134" t="s">
        <v>180</v>
      </c>
      <c r="L286" s="32"/>
      <c r="M286" s="139" t="s">
        <v>1</v>
      </c>
      <c r="N286" s="140" t="s">
        <v>45</v>
      </c>
      <c r="P286" s="141">
        <f>O286*H286</f>
        <v>0</v>
      </c>
      <c r="Q286" s="141">
        <v>0</v>
      </c>
      <c r="R286" s="141">
        <f>Q286*H286</f>
        <v>0</v>
      </c>
      <c r="S286" s="141">
        <v>0</v>
      </c>
      <c r="T286" s="142">
        <f>S286*H286</f>
        <v>0</v>
      </c>
      <c r="AR286" s="143" t="s">
        <v>169</v>
      </c>
      <c r="AT286" s="143" t="s">
        <v>165</v>
      </c>
      <c r="AU286" s="143" t="s">
        <v>90</v>
      </c>
      <c r="AY286" s="17" t="s">
        <v>161</v>
      </c>
      <c r="BE286" s="144">
        <f>IF(N286="základní",J286,0)</f>
        <v>0</v>
      </c>
      <c r="BF286" s="144">
        <f>IF(N286="snížená",J286,0)</f>
        <v>0</v>
      </c>
      <c r="BG286" s="144">
        <f>IF(N286="zákl. přenesená",J286,0)</f>
        <v>0</v>
      </c>
      <c r="BH286" s="144">
        <f>IF(N286="sníž. přenesená",J286,0)</f>
        <v>0</v>
      </c>
      <c r="BI286" s="144">
        <f>IF(N286="nulová",J286,0)</f>
        <v>0</v>
      </c>
      <c r="BJ286" s="17" t="s">
        <v>88</v>
      </c>
      <c r="BK286" s="144">
        <f>ROUND(I286*H286,2)</f>
        <v>0</v>
      </c>
      <c r="BL286" s="17" t="s">
        <v>169</v>
      </c>
      <c r="BM286" s="143" t="s">
        <v>1061</v>
      </c>
    </row>
    <row r="287" spans="2:65" s="13" customFormat="1" ht="11.25">
      <c r="B287" s="152"/>
      <c r="D287" s="146" t="s">
        <v>172</v>
      </c>
      <c r="E287" s="153" t="s">
        <v>1</v>
      </c>
      <c r="F287" s="154" t="s">
        <v>1279</v>
      </c>
      <c r="H287" s="155">
        <v>34.840000000000003</v>
      </c>
      <c r="I287" s="156"/>
      <c r="L287" s="152"/>
      <c r="M287" s="157"/>
      <c r="T287" s="158"/>
      <c r="AT287" s="153" t="s">
        <v>172</v>
      </c>
      <c r="AU287" s="153" t="s">
        <v>90</v>
      </c>
      <c r="AV287" s="13" t="s">
        <v>90</v>
      </c>
      <c r="AW287" s="13" t="s">
        <v>34</v>
      </c>
      <c r="AX287" s="13" t="s">
        <v>88</v>
      </c>
      <c r="AY287" s="153" t="s">
        <v>161</v>
      </c>
    </row>
    <row r="288" spans="2:65" s="1" customFormat="1" ht="24.2" customHeight="1">
      <c r="B288" s="32"/>
      <c r="C288" s="132" t="s">
        <v>479</v>
      </c>
      <c r="D288" s="132" t="s">
        <v>165</v>
      </c>
      <c r="E288" s="133" t="s">
        <v>362</v>
      </c>
      <c r="F288" s="134" t="s">
        <v>363</v>
      </c>
      <c r="G288" s="135" t="s">
        <v>190</v>
      </c>
      <c r="H288" s="136">
        <v>36.4</v>
      </c>
      <c r="I288" s="137"/>
      <c r="J288" s="138">
        <f>ROUND(I288*H288,2)</f>
        <v>0</v>
      </c>
      <c r="K288" s="134" t="s">
        <v>1</v>
      </c>
      <c r="L288" s="32"/>
      <c r="M288" s="139" t="s">
        <v>1</v>
      </c>
      <c r="N288" s="140" t="s">
        <v>45</v>
      </c>
      <c r="P288" s="141">
        <f>O288*H288</f>
        <v>0</v>
      </c>
      <c r="Q288" s="141">
        <v>0</v>
      </c>
      <c r="R288" s="141">
        <f>Q288*H288</f>
        <v>0</v>
      </c>
      <c r="S288" s="141">
        <v>0</v>
      </c>
      <c r="T288" s="142">
        <f>S288*H288</f>
        <v>0</v>
      </c>
      <c r="AR288" s="143" t="s">
        <v>169</v>
      </c>
      <c r="AT288" s="143" t="s">
        <v>165</v>
      </c>
      <c r="AU288" s="143" t="s">
        <v>90</v>
      </c>
      <c r="AY288" s="17" t="s">
        <v>161</v>
      </c>
      <c r="BE288" s="144">
        <f>IF(N288="základní",J288,0)</f>
        <v>0</v>
      </c>
      <c r="BF288" s="144">
        <f>IF(N288="snížená",J288,0)</f>
        <v>0</v>
      </c>
      <c r="BG288" s="144">
        <f>IF(N288="zákl. přenesená",J288,0)</f>
        <v>0</v>
      </c>
      <c r="BH288" s="144">
        <f>IF(N288="sníž. přenesená",J288,0)</f>
        <v>0</v>
      </c>
      <c r="BI288" s="144">
        <f>IF(N288="nulová",J288,0)</f>
        <v>0</v>
      </c>
      <c r="BJ288" s="17" t="s">
        <v>88</v>
      </c>
      <c r="BK288" s="144">
        <f>ROUND(I288*H288,2)</f>
        <v>0</v>
      </c>
      <c r="BL288" s="17" t="s">
        <v>169</v>
      </c>
      <c r="BM288" s="143" t="s">
        <v>1280</v>
      </c>
    </row>
    <row r="289" spans="2:65" s="13" customFormat="1" ht="11.25">
      <c r="B289" s="152"/>
      <c r="D289" s="146" t="s">
        <v>172</v>
      </c>
      <c r="E289" s="153" t="s">
        <v>1</v>
      </c>
      <c r="F289" s="154" t="s">
        <v>1281</v>
      </c>
      <c r="H289" s="155">
        <v>36.4</v>
      </c>
      <c r="I289" s="156"/>
      <c r="L289" s="152"/>
      <c r="M289" s="157"/>
      <c r="T289" s="158"/>
      <c r="AT289" s="153" t="s">
        <v>172</v>
      </c>
      <c r="AU289" s="153" t="s">
        <v>90</v>
      </c>
      <c r="AV289" s="13" t="s">
        <v>90</v>
      </c>
      <c r="AW289" s="13" t="s">
        <v>34</v>
      </c>
      <c r="AX289" s="13" t="s">
        <v>88</v>
      </c>
      <c r="AY289" s="153" t="s">
        <v>161</v>
      </c>
    </row>
    <row r="290" spans="2:65" s="1" customFormat="1" ht="24.2" customHeight="1">
      <c r="B290" s="32"/>
      <c r="C290" s="132" t="s">
        <v>485</v>
      </c>
      <c r="D290" s="132" t="s">
        <v>165</v>
      </c>
      <c r="E290" s="133" t="s">
        <v>336</v>
      </c>
      <c r="F290" s="134" t="s">
        <v>337</v>
      </c>
      <c r="G290" s="135" t="s">
        <v>190</v>
      </c>
      <c r="H290" s="136">
        <v>105.86</v>
      </c>
      <c r="I290" s="137"/>
      <c r="J290" s="138">
        <f>ROUND(I290*H290,2)</f>
        <v>0</v>
      </c>
      <c r="K290" s="134" t="s">
        <v>1</v>
      </c>
      <c r="L290" s="32"/>
      <c r="M290" s="139" t="s">
        <v>1</v>
      </c>
      <c r="N290" s="140" t="s">
        <v>45</v>
      </c>
      <c r="P290" s="141">
        <f>O290*H290</f>
        <v>0</v>
      </c>
      <c r="Q290" s="141">
        <v>0</v>
      </c>
      <c r="R290" s="141">
        <f>Q290*H290</f>
        <v>0</v>
      </c>
      <c r="S290" s="141">
        <v>0</v>
      </c>
      <c r="T290" s="142">
        <f>S290*H290</f>
        <v>0</v>
      </c>
      <c r="AR290" s="143" t="s">
        <v>169</v>
      </c>
      <c r="AT290" s="143" t="s">
        <v>165</v>
      </c>
      <c r="AU290" s="143" t="s">
        <v>90</v>
      </c>
      <c r="AY290" s="17" t="s">
        <v>161</v>
      </c>
      <c r="BE290" s="144">
        <f>IF(N290="základní",J290,0)</f>
        <v>0</v>
      </c>
      <c r="BF290" s="144">
        <f>IF(N290="snížená",J290,0)</f>
        <v>0</v>
      </c>
      <c r="BG290" s="144">
        <f>IF(N290="zákl. přenesená",J290,0)</f>
        <v>0</v>
      </c>
      <c r="BH290" s="144">
        <f>IF(N290="sníž. přenesená",J290,0)</f>
        <v>0</v>
      </c>
      <c r="BI290" s="144">
        <f>IF(N290="nulová",J290,0)</f>
        <v>0</v>
      </c>
      <c r="BJ290" s="17" t="s">
        <v>88</v>
      </c>
      <c r="BK290" s="144">
        <f>ROUND(I290*H290,2)</f>
        <v>0</v>
      </c>
      <c r="BL290" s="17" t="s">
        <v>169</v>
      </c>
      <c r="BM290" s="143" t="s">
        <v>1282</v>
      </c>
    </row>
    <row r="291" spans="2:65" s="13" customFormat="1" ht="11.25">
      <c r="B291" s="152"/>
      <c r="D291" s="146" t="s">
        <v>172</v>
      </c>
      <c r="E291" s="153" t="s">
        <v>1</v>
      </c>
      <c r="F291" s="154" t="s">
        <v>1283</v>
      </c>
      <c r="H291" s="155">
        <v>105.86</v>
      </c>
      <c r="I291" s="156"/>
      <c r="L291" s="152"/>
      <c r="M291" s="157"/>
      <c r="T291" s="158"/>
      <c r="AT291" s="153" t="s">
        <v>172</v>
      </c>
      <c r="AU291" s="153" t="s">
        <v>90</v>
      </c>
      <c r="AV291" s="13" t="s">
        <v>90</v>
      </c>
      <c r="AW291" s="13" t="s">
        <v>34</v>
      </c>
      <c r="AX291" s="13" t="s">
        <v>88</v>
      </c>
      <c r="AY291" s="153" t="s">
        <v>161</v>
      </c>
    </row>
    <row r="292" spans="2:65" s="1" customFormat="1" ht="24.2" customHeight="1">
      <c r="B292" s="32"/>
      <c r="C292" s="132" t="s">
        <v>491</v>
      </c>
      <c r="D292" s="132" t="s">
        <v>165</v>
      </c>
      <c r="E292" s="133" t="s">
        <v>331</v>
      </c>
      <c r="F292" s="134" t="s">
        <v>332</v>
      </c>
      <c r="G292" s="135" t="s">
        <v>190</v>
      </c>
      <c r="H292" s="136">
        <v>51.35</v>
      </c>
      <c r="I292" s="137"/>
      <c r="J292" s="138">
        <f>ROUND(I292*H292,2)</f>
        <v>0</v>
      </c>
      <c r="K292" s="134" t="s">
        <v>180</v>
      </c>
      <c r="L292" s="32"/>
      <c r="M292" s="139" t="s">
        <v>1</v>
      </c>
      <c r="N292" s="140" t="s">
        <v>45</v>
      </c>
      <c r="P292" s="141">
        <f>O292*H292</f>
        <v>0</v>
      </c>
      <c r="Q292" s="141">
        <v>0</v>
      </c>
      <c r="R292" s="141">
        <f>Q292*H292</f>
        <v>0</v>
      </c>
      <c r="S292" s="141">
        <v>0</v>
      </c>
      <c r="T292" s="142">
        <f>S292*H292</f>
        <v>0</v>
      </c>
      <c r="AR292" s="143" t="s">
        <v>169</v>
      </c>
      <c r="AT292" s="143" t="s">
        <v>165</v>
      </c>
      <c r="AU292" s="143" t="s">
        <v>90</v>
      </c>
      <c r="AY292" s="17" t="s">
        <v>161</v>
      </c>
      <c r="BE292" s="144">
        <f>IF(N292="základní",J292,0)</f>
        <v>0</v>
      </c>
      <c r="BF292" s="144">
        <f>IF(N292="snížená",J292,0)</f>
        <v>0</v>
      </c>
      <c r="BG292" s="144">
        <f>IF(N292="zákl. přenesená",J292,0)</f>
        <v>0</v>
      </c>
      <c r="BH292" s="144">
        <f>IF(N292="sníž. přenesená",J292,0)</f>
        <v>0</v>
      </c>
      <c r="BI292" s="144">
        <f>IF(N292="nulová",J292,0)</f>
        <v>0</v>
      </c>
      <c r="BJ292" s="17" t="s">
        <v>88</v>
      </c>
      <c r="BK292" s="144">
        <f>ROUND(I292*H292,2)</f>
        <v>0</v>
      </c>
      <c r="BL292" s="17" t="s">
        <v>169</v>
      </c>
      <c r="BM292" s="143" t="s">
        <v>1067</v>
      </c>
    </row>
    <row r="293" spans="2:65" s="13" customFormat="1" ht="11.25">
      <c r="B293" s="152"/>
      <c r="D293" s="146" t="s">
        <v>172</v>
      </c>
      <c r="E293" s="153" t="s">
        <v>1</v>
      </c>
      <c r="F293" s="154" t="s">
        <v>1284</v>
      </c>
      <c r="H293" s="155">
        <v>51.35</v>
      </c>
      <c r="I293" s="156"/>
      <c r="L293" s="152"/>
      <c r="M293" s="157"/>
      <c r="T293" s="158"/>
      <c r="AT293" s="153" t="s">
        <v>172</v>
      </c>
      <c r="AU293" s="153" t="s">
        <v>90</v>
      </c>
      <c r="AV293" s="13" t="s">
        <v>90</v>
      </c>
      <c r="AW293" s="13" t="s">
        <v>34</v>
      </c>
      <c r="AX293" s="13" t="s">
        <v>88</v>
      </c>
      <c r="AY293" s="153" t="s">
        <v>161</v>
      </c>
    </row>
    <row r="294" spans="2:65" s="1" customFormat="1" ht="24.2" customHeight="1">
      <c r="B294" s="32"/>
      <c r="C294" s="132" t="s">
        <v>500</v>
      </c>
      <c r="D294" s="132" t="s">
        <v>165</v>
      </c>
      <c r="E294" s="133" t="s">
        <v>345</v>
      </c>
      <c r="F294" s="134" t="s">
        <v>346</v>
      </c>
      <c r="G294" s="135" t="s">
        <v>190</v>
      </c>
      <c r="H294" s="136">
        <v>34.32</v>
      </c>
      <c r="I294" s="137"/>
      <c r="J294" s="138">
        <f>ROUND(I294*H294,2)</f>
        <v>0</v>
      </c>
      <c r="K294" s="134" t="s">
        <v>180</v>
      </c>
      <c r="L294" s="32"/>
      <c r="M294" s="139" t="s">
        <v>1</v>
      </c>
      <c r="N294" s="140" t="s">
        <v>45</v>
      </c>
      <c r="P294" s="141">
        <f>O294*H294</f>
        <v>0</v>
      </c>
      <c r="Q294" s="141">
        <v>0</v>
      </c>
      <c r="R294" s="141">
        <f>Q294*H294</f>
        <v>0</v>
      </c>
      <c r="S294" s="141">
        <v>0</v>
      </c>
      <c r="T294" s="142">
        <f>S294*H294</f>
        <v>0</v>
      </c>
      <c r="AR294" s="143" t="s">
        <v>169</v>
      </c>
      <c r="AT294" s="143" t="s">
        <v>165</v>
      </c>
      <c r="AU294" s="143" t="s">
        <v>90</v>
      </c>
      <c r="AY294" s="17" t="s">
        <v>161</v>
      </c>
      <c r="BE294" s="144">
        <f>IF(N294="základní",J294,0)</f>
        <v>0</v>
      </c>
      <c r="BF294" s="144">
        <f>IF(N294="snížená",J294,0)</f>
        <v>0</v>
      </c>
      <c r="BG294" s="144">
        <f>IF(N294="zákl. přenesená",J294,0)</f>
        <v>0</v>
      </c>
      <c r="BH294" s="144">
        <f>IF(N294="sníž. přenesená",J294,0)</f>
        <v>0</v>
      </c>
      <c r="BI294" s="144">
        <f>IF(N294="nulová",J294,0)</f>
        <v>0</v>
      </c>
      <c r="BJ294" s="17" t="s">
        <v>88</v>
      </c>
      <c r="BK294" s="144">
        <f>ROUND(I294*H294,2)</f>
        <v>0</v>
      </c>
      <c r="BL294" s="17" t="s">
        <v>169</v>
      </c>
      <c r="BM294" s="143" t="s">
        <v>1069</v>
      </c>
    </row>
    <row r="295" spans="2:65" s="13" customFormat="1" ht="11.25">
      <c r="B295" s="152"/>
      <c r="D295" s="146" t="s">
        <v>172</v>
      </c>
      <c r="E295" s="153" t="s">
        <v>1</v>
      </c>
      <c r="F295" s="154" t="s">
        <v>1285</v>
      </c>
      <c r="H295" s="155">
        <v>34.32</v>
      </c>
      <c r="I295" s="156"/>
      <c r="L295" s="152"/>
      <c r="M295" s="157"/>
      <c r="T295" s="158"/>
      <c r="AT295" s="153" t="s">
        <v>172</v>
      </c>
      <c r="AU295" s="153" t="s">
        <v>90</v>
      </c>
      <c r="AV295" s="13" t="s">
        <v>90</v>
      </c>
      <c r="AW295" s="13" t="s">
        <v>34</v>
      </c>
      <c r="AX295" s="13" t="s">
        <v>88</v>
      </c>
      <c r="AY295" s="153" t="s">
        <v>161</v>
      </c>
    </row>
    <row r="296" spans="2:65" s="1" customFormat="1" ht="24.2" customHeight="1">
      <c r="B296" s="32"/>
      <c r="C296" s="132" t="s">
        <v>506</v>
      </c>
      <c r="D296" s="132" t="s">
        <v>165</v>
      </c>
      <c r="E296" s="133" t="s">
        <v>1071</v>
      </c>
      <c r="F296" s="134" t="s">
        <v>1072</v>
      </c>
      <c r="G296" s="135" t="s">
        <v>190</v>
      </c>
      <c r="H296" s="136">
        <v>17.55</v>
      </c>
      <c r="I296" s="137"/>
      <c r="J296" s="138">
        <f>ROUND(I296*H296,2)</f>
        <v>0</v>
      </c>
      <c r="K296" s="134" t="s">
        <v>1</v>
      </c>
      <c r="L296" s="32"/>
      <c r="M296" s="139" t="s">
        <v>1</v>
      </c>
      <c r="N296" s="140" t="s">
        <v>45</v>
      </c>
      <c r="P296" s="141">
        <f>O296*H296</f>
        <v>0</v>
      </c>
      <c r="Q296" s="141">
        <v>0</v>
      </c>
      <c r="R296" s="141">
        <f>Q296*H296</f>
        <v>0</v>
      </c>
      <c r="S296" s="141">
        <v>0</v>
      </c>
      <c r="T296" s="142">
        <f>S296*H296</f>
        <v>0</v>
      </c>
      <c r="AR296" s="143" t="s">
        <v>169</v>
      </c>
      <c r="AT296" s="143" t="s">
        <v>165</v>
      </c>
      <c r="AU296" s="143" t="s">
        <v>90</v>
      </c>
      <c r="AY296" s="17" t="s">
        <v>161</v>
      </c>
      <c r="BE296" s="144">
        <f>IF(N296="základní",J296,0)</f>
        <v>0</v>
      </c>
      <c r="BF296" s="144">
        <f>IF(N296="snížená",J296,0)</f>
        <v>0</v>
      </c>
      <c r="BG296" s="144">
        <f>IF(N296="zákl. přenesená",J296,0)</f>
        <v>0</v>
      </c>
      <c r="BH296" s="144">
        <f>IF(N296="sníž. přenesená",J296,0)</f>
        <v>0</v>
      </c>
      <c r="BI296" s="144">
        <f>IF(N296="nulová",J296,0)</f>
        <v>0</v>
      </c>
      <c r="BJ296" s="17" t="s">
        <v>88</v>
      </c>
      <c r="BK296" s="144">
        <f>ROUND(I296*H296,2)</f>
        <v>0</v>
      </c>
      <c r="BL296" s="17" t="s">
        <v>169</v>
      </c>
      <c r="BM296" s="143" t="s">
        <v>1286</v>
      </c>
    </row>
    <row r="297" spans="2:65" s="13" customFormat="1" ht="11.25">
      <c r="B297" s="152"/>
      <c r="D297" s="146" t="s">
        <v>172</v>
      </c>
      <c r="E297" s="153" t="s">
        <v>1</v>
      </c>
      <c r="F297" s="154" t="s">
        <v>1074</v>
      </c>
      <c r="H297" s="155">
        <v>17.55</v>
      </c>
      <c r="I297" s="156"/>
      <c r="L297" s="152"/>
      <c r="M297" s="157"/>
      <c r="T297" s="158"/>
      <c r="AT297" s="153" t="s">
        <v>172</v>
      </c>
      <c r="AU297" s="153" t="s">
        <v>90</v>
      </c>
      <c r="AV297" s="13" t="s">
        <v>90</v>
      </c>
      <c r="AW297" s="13" t="s">
        <v>34</v>
      </c>
      <c r="AX297" s="13" t="s">
        <v>88</v>
      </c>
      <c r="AY297" s="153" t="s">
        <v>161</v>
      </c>
    </row>
    <row r="298" spans="2:65" s="11" customFormat="1" ht="22.9" customHeight="1">
      <c r="B298" s="120"/>
      <c r="D298" s="121" t="s">
        <v>79</v>
      </c>
      <c r="E298" s="130" t="s">
        <v>215</v>
      </c>
      <c r="F298" s="130" t="s">
        <v>1075</v>
      </c>
      <c r="I298" s="123"/>
      <c r="J298" s="131">
        <f>BK298</f>
        <v>0</v>
      </c>
      <c r="L298" s="120"/>
      <c r="M298" s="125"/>
      <c r="P298" s="126">
        <f>SUM(P299:P301)</f>
        <v>0</v>
      </c>
      <c r="R298" s="126">
        <f>SUM(R299:R301)</f>
        <v>2.9452799999999998E-3</v>
      </c>
      <c r="T298" s="127">
        <f>SUM(T299:T301)</f>
        <v>0</v>
      </c>
      <c r="AR298" s="121" t="s">
        <v>88</v>
      </c>
      <c r="AT298" s="128" t="s">
        <v>79</v>
      </c>
      <c r="AU298" s="128" t="s">
        <v>88</v>
      </c>
      <c r="AY298" s="121" t="s">
        <v>161</v>
      </c>
      <c r="BK298" s="129">
        <f>SUM(BK299:BK301)</f>
        <v>0</v>
      </c>
    </row>
    <row r="299" spans="2:65" s="1" customFormat="1" ht="24.2" customHeight="1">
      <c r="B299" s="32"/>
      <c r="C299" s="132" t="s">
        <v>510</v>
      </c>
      <c r="D299" s="132" t="s">
        <v>165</v>
      </c>
      <c r="E299" s="133" t="s">
        <v>1076</v>
      </c>
      <c r="F299" s="134" t="s">
        <v>1077</v>
      </c>
      <c r="G299" s="135" t="s">
        <v>190</v>
      </c>
      <c r="H299" s="136">
        <v>5.6639999999999997</v>
      </c>
      <c r="I299" s="137"/>
      <c r="J299" s="138">
        <f>ROUND(I299*H299,2)</f>
        <v>0</v>
      </c>
      <c r="K299" s="134" t="s">
        <v>180</v>
      </c>
      <c r="L299" s="32"/>
      <c r="M299" s="139" t="s">
        <v>1</v>
      </c>
      <c r="N299" s="140" t="s">
        <v>45</v>
      </c>
      <c r="P299" s="141">
        <f>O299*H299</f>
        <v>0</v>
      </c>
      <c r="Q299" s="141">
        <v>5.1999999999999995E-4</v>
      </c>
      <c r="R299" s="141">
        <f>Q299*H299</f>
        <v>2.9452799999999998E-3</v>
      </c>
      <c r="S299" s="141">
        <v>0</v>
      </c>
      <c r="T299" s="142">
        <f>S299*H299</f>
        <v>0</v>
      </c>
      <c r="AR299" s="143" t="s">
        <v>169</v>
      </c>
      <c r="AT299" s="143" t="s">
        <v>165</v>
      </c>
      <c r="AU299" s="143" t="s">
        <v>90</v>
      </c>
      <c r="AY299" s="17" t="s">
        <v>161</v>
      </c>
      <c r="BE299" s="144">
        <f>IF(N299="základní",J299,0)</f>
        <v>0</v>
      </c>
      <c r="BF299" s="144">
        <f>IF(N299="snížená",J299,0)</f>
        <v>0</v>
      </c>
      <c r="BG299" s="144">
        <f>IF(N299="zákl. přenesená",J299,0)</f>
        <v>0</v>
      </c>
      <c r="BH299" s="144">
        <f>IF(N299="sníž. přenesená",J299,0)</f>
        <v>0</v>
      </c>
      <c r="BI299" s="144">
        <f>IF(N299="nulová",J299,0)</f>
        <v>0</v>
      </c>
      <c r="BJ299" s="17" t="s">
        <v>88</v>
      </c>
      <c r="BK299" s="144">
        <f>ROUND(I299*H299,2)</f>
        <v>0</v>
      </c>
      <c r="BL299" s="17" t="s">
        <v>169</v>
      </c>
      <c r="BM299" s="143" t="s">
        <v>1078</v>
      </c>
    </row>
    <row r="300" spans="2:65" s="12" customFormat="1" ht="11.25">
      <c r="B300" s="145"/>
      <c r="D300" s="146" t="s">
        <v>172</v>
      </c>
      <c r="E300" s="147" t="s">
        <v>1</v>
      </c>
      <c r="F300" s="148" t="s">
        <v>1079</v>
      </c>
      <c r="H300" s="147" t="s">
        <v>1</v>
      </c>
      <c r="I300" s="149"/>
      <c r="L300" s="145"/>
      <c r="M300" s="150"/>
      <c r="T300" s="151"/>
      <c r="AT300" s="147" t="s">
        <v>172</v>
      </c>
      <c r="AU300" s="147" t="s">
        <v>90</v>
      </c>
      <c r="AV300" s="12" t="s">
        <v>88</v>
      </c>
      <c r="AW300" s="12" t="s">
        <v>34</v>
      </c>
      <c r="AX300" s="12" t="s">
        <v>80</v>
      </c>
      <c r="AY300" s="147" t="s">
        <v>161</v>
      </c>
    </row>
    <row r="301" spans="2:65" s="13" customFormat="1" ht="11.25">
      <c r="B301" s="152"/>
      <c r="D301" s="146" t="s">
        <v>172</v>
      </c>
      <c r="E301" s="153" t="s">
        <v>1</v>
      </c>
      <c r="F301" s="154" t="s">
        <v>1287</v>
      </c>
      <c r="H301" s="155">
        <v>5.6639999999999997</v>
      </c>
      <c r="I301" s="156"/>
      <c r="L301" s="152"/>
      <c r="M301" s="157"/>
      <c r="T301" s="158"/>
      <c r="AT301" s="153" t="s">
        <v>172</v>
      </c>
      <c r="AU301" s="153" t="s">
        <v>90</v>
      </c>
      <c r="AV301" s="13" t="s">
        <v>90</v>
      </c>
      <c r="AW301" s="13" t="s">
        <v>34</v>
      </c>
      <c r="AX301" s="13" t="s">
        <v>88</v>
      </c>
      <c r="AY301" s="153" t="s">
        <v>161</v>
      </c>
    </row>
    <row r="302" spans="2:65" s="11" customFormat="1" ht="22.9" customHeight="1">
      <c r="B302" s="120"/>
      <c r="D302" s="121" t="s">
        <v>79</v>
      </c>
      <c r="E302" s="130" t="s">
        <v>233</v>
      </c>
      <c r="F302" s="130" t="s">
        <v>1081</v>
      </c>
      <c r="I302" s="123"/>
      <c r="J302" s="131">
        <f>BK302</f>
        <v>0</v>
      </c>
      <c r="L302" s="120"/>
      <c r="M302" s="125"/>
      <c r="P302" s="126">
        <f>SUM(P303:P330)</f>
        <v>0</v>
      </c>
      <c r="R302" s="126">
        <f>SUM(R303:R330)</f>
        <v>6.7227957800000002</v>
      </c>
      <c r="T302" s="127">
        <f>SUM(T303:T330)</f>
        <v>99.0852</v>
      </c>
      <c r="AR302" s="121" t="s">
        <v>88</v>
      </c>
      <c r="AT302" s="128" t="s">
        <v>79</v>
      </c>
      <c r="AU302" s="128" t="s">
        <v>88</v>
      </c>
      <c r="AY302" s="121" t="s">
        <v>161</v>
      </c>
      <c r="BK302" s="129">
        <f>SUM(BK303:BK330)</f>
        <v>0</v>
      </c>
    </row>
    <row r="303" spans="2:65" s="1" customFormat="1" ht="24.2" customHeight="1">
      <c r="B303" s="32"/>
      <c r="C303" s="132" t="s">
        <v>514</v>
      </c>
      <c r="D303" s="132" t="s">
        <v>165</v>
      </c>
      <c r="E303" s="133" t="s">
        <v>1082</v>
      </c>
      <c r="F303" s="134" t="s">
        <v>1083</v>
      </c>
      <c r="G303" s="135" t="s">
        <v>266</v>
      </c>
      <c r="H303" s="136">
        <v>14</v>
      </c>
      <c r="I303" s="137"/>
      <c r="J303" s="138">
        <f>ROUND(I303*H303,2)</f>
        <v>0</v>
      </c>
      <c r="K303" s="134" t="s">
        <v>180</v>
      </c>
      <c r="L303" s="32"/>
      <c r="M303" s="139" t="s">
        <v>1</v>
      </c>
      <c r="N303" s="140" t="s">
        <v>45</v>
      </c>
      <c r="P303" s="141">
        <f>O303*H303</f>
        <v>0</v>
      </c>
      <c r="Q303" s="141">
        <v>0.10095</v>
      </c>
      <c r="R303" s="141">
        <f>Q303*H303</f>
        <v>1.4133</v>
      </c>
      <c r="S303" s="141">
        <v>0</v>
      </c>
      <c r="T303" s="142">
        <f>S303*H303</f>
        <v>0</v>
      </c>
      <c r="AR303" s="143" t="s">
        <v>169</v>
      </c>
      <c r="AT303" s="143" t="s">
        <v>165</v>
      </c>
      <c r="AU303" s="143" t="s">
        <v>90</v>
      </c>
      <c r="AY303" s="17" t="s">
        <v>161</v>
      </c>
      <c r="BE303" s="144">
        <f>IF(N303="základní",J303,0)</f>
        <v>0</v>
      </c>
      <c r="BF303" s="144">
        <f>IF(N303="snížená",J303,0)</f>
        <v>0</v>
      </c>
      <c r="BG303" s="144">
        <f>IF(N303="zákl. přenesená",J303,0)</f>
        <v>0</v>
      </c>
      <c r="BH303" s="144">
        <f>IF(N303="sníž. přenesená",J303,0)</f>
        <v>0</v>
      </c>
      <c r="BI303" s="144">
        <f>IF(N303="nulová",J303,0)</f>
        <v>0</v>
      </c>
      <c r="BJ303" s="17" t="s">
        <v>88</v>
      </c>
      <c r="BK303" s="144">
        <f>ROUND(I303*H303,2)</f>
        <v>0</v>
      </c>
      <c r="BL303" s="17" t="s">
        <v>169</v>
      </c>
      <c r="BM303" s="143" t="s">
        <v>1084</v>
      </c>
    </row>
    <row r="304" spans="2:65" s="12" customFormat="1" ht="11.25">
      <c r="B304" s="145"/>
      <c r="D304" s="146" t="s">
        <v>172</v>
      </c>
      <c r="E304" s="147" t="s">
        <v>1</v>
      </c>
      <c r="F304" s="148" t="s">
        <v>1085</v>
      </c>
      <c r="H304" s="147" t="s">
        <v>1</v>
      </c>
      <c r="I304" s="149"/>
      <c r="L304" s="145"/>
      <c r="M304" s="150"/>
      <c r="T304" s="151"/>
      <c r="AT304" s="147" t="s">
        <v>172</v>
      </c>
      <c r="AU304" s="147" t="s">
        <v>90</v>
      </c>
      <c r="AV304" s="12" t="s">
        <v>88</v>
      </c>
      <c r="AW304" s="12" t="s">
        <v>34</v>
      </c>
      <c r="AX304" s="12" t="s">
        <v>80</v>
      </c>
      <c r="AY304" s="147" t="s">
        <v>161</v>
      </c>
    </row>
    <row r="305" spans="2:65" s="13" customFormat="1" ht="11.25">
      <c r="B305" s="152"/>
      <c r="D305" s="146" t="s">
        <v>172</v>
      </c>
      <c r="E305" s="153" t="s">
        <v>1</v>
      </c>
      <c r="F305" s="154" t="s">
        <v>1288</v>
      </c>
      <c r="H305" s="155">
        <v>14</v>
      </c>
      <c r="I305" s="156"/>
      <c r="L305" s="152"/>
      <c r="M305" s="157"/>
      <c r="T305" s="158"/>
      <c r="AT305" s="153" t="s">
        <v>172</v>
      </c>
      <c r="AU305" s="153" t="s">
        <v>90</v>
      </c>
      <c r="AV305" s="13" t="s">
        <v>90</v>
      </c>
      <c r="AW305" s="13" t="s">
        <v>34</v>
      </c>
      <c r="AX305" s="13" t="s">
        <v>88</v>
      </c>
      <c r="AY305" s="153" t="s">
        <v>161</v>
      </c>
    </row>
    <row r="306" spans="2:65" s="1" customFormat="1" ht="16.5" customHeight="1">
      <c r="B306" s="32"/>
      <c r="C306" s="173" t="s">
        <v>518</v>
      </c>
      <c r="D306" s="173" t="s">
        <v>255</v>
      </c>
      <c r="E306" s="174" t="s">
        <v>1087</v>
      </c>
      <c r="F306" s="175" t="s">
        <v>1088</v>
      </c>
      <c r="G306" s="176" t="s">
        <v>266</v>
      </c>
      <c r="H306" s="177">
        <v>14</v>
      </c>
      <c r="I306" s="178"/>
      <c r="J306" s="179">
        <f>ROUND(I306*H306,2)</f>
        <v>0</v>
      </c>
      <c r="K306" s="175" t="s">
        <v>180</v>
      </c>
      <c r="L306" s="180"/>
      <c r="M306" s="181" t="s">
        <v>1</v>
      </c>
      <c r="N306" s="182" t="s">
        <v>45</v>
      </c>
      <c r="P306" s="141">
        <f>O306*H306</f>
        <v>0</v>
      </c>
      <c r="Q306" s="141">
        <v>2.8000000000000001E-2</v>
      </c>
      <c r="R306" s="141">
        <f>Q306*H306</f>
        <v>0.39200000000000002</v>
      </c>
      <c r="S306" s="141">
        <v>0</v>
      </c>
      <c r="T306" s="142">
        <f>S306*H306</f>
        <v>0</v>
      </c>
      <c r="AR306" s="143" t="s">
        <v>228</v>
      </c>
      <c r="AT306" s="143" t="s">
        <v>255</v>
      </c>
      <c r="AU306" s="143" t="s">
        <v>90</v>
      </c>
      <c r="AY306" s="17" t="s">
        <v>161</v>
      </c>
      <c r="BE306" s="144">
        <f>IF(N306="základní",J306,0)</f>
        <v>0</v>
      </c>
      <c r="BF306" s="144">
        <f>IF(N306="snížená",J306,0)</f>
        <v>0</v>
      </c>
      <c r="BG306" s="144">
        <f>IF(N306="zákl. přenesená",J306,0)</f>
        <v>0</v>
      </c>
      <c r="BH306" s="144">
        <f>IF(N306="sníž. přenesená",J306,0)</f>
        <v>0</v>
      </c>
      <c r="BI306" s="144">
        <f>IF(N306="nulová",J306,0)</f>
        <v>0</v>
      </c>
      <c r="BJ306" s="17" t="s">
        <v>88</v>
      </c>
      <c r="BK306" s="144">
        <f>ROUND(I306*H306,2)</f>
        <v>0</v>
      </c>
      <c r="BL306" s="17" t="s">
        <v>169</v>
      </c>
      <c r="BM306" s="143" t="s">
        <v>1089</v>
      </c>
    </row>
    <row r="307" spans="2:65" s="12" customFormat="1" ht="11.25">
      <c r="B307" s="145"/>
      <c r="D307" s="146" t="s">
        <v>172</v>
      </c>
      <c r="E307" s="147" t="s">
        <v>1</v>
      </c>
      <c r="F307" s="148" t="s">
        <v>1085</v>
      </c>
      <c r="H307" s="147" t="s">
        <v>1</v>
      </c>
      <c r="I307" s="149"/>
      <c r="L307" s="145"/>
      <c r="M307" s="150"/>
      <c r="T307" s="151"/>
      <c r="AT307" s="147" t="s">
        <v>172</v>
      </c>
      <c r="AU307" s="147" t="s">
        <v>90</v>
      </c>
      <c r="AV307" s="12" t="s">
        <v>88</v>
      </c>
      <c r="AW307" s="12" t="s">
        <v>34</v>
      </c>
      <c r="AX307" s="12" t="s">
        <v>80</v>
      </c>
      <c r="AY307" s="147" t="s">
        <v>161</v>
      </c>
    </row>
    <row r="308" spans="2:65" s="13" customFormat="1" ht="11.25">
      <c r="B308" s="152"/>
      <c r="D308" s="146" t="s">
        <v>172</v>
      </c>
      <c r="E308" s="153" t="s">
        <v>1</v>
      </c>
      <c r="F308" s="154" t="s">
        <v>1288</v>
      </c>
      <c r="H308" s="155">
        <v>14</v>
      </c>
      <c r="I308" s="156"/>
      <c r="L308" s="152"/>
      <c r="M308" s="157"/>
      <c r="T308" s="158"/>
      <c r="AT308" s="153" t="s">
        <v>172</v>
      </c>
      <c r="AU308" s="153" t="s">
        <v>90</v>
      </c>
      <c r="AV308" s="13" t="s">
        <v>90</v>
      </c>
      <c r="AW308" s="13" t="s">
        <v>34</v>
      </c>
      <c r="AX308" s="13" t="s">
        <v>88</v>
      </c>
      <c r="AY308" s="153" t="s">
        <v>161</v>
      </c>
    </row>
    <row r="309" spans="2:65" s="1" customFormat="1" ht="24.2" customHeight="1">
      <c r="B309" s="32"/>
      <c r="C309" s="132" t="s">
        <v>522</v>
      </c>
      <c r="D309" s="132" t="s">
        <v>165</v>
      </c>
      <c r="E309" s="133" t="s">
        <v>1090</v>
      </c>
      <c r="F309" s="134" t="s">
        <v>1091</v>
      </c>
      <c r="G309" s="135" t="s">
        <v>266</v>
      </c>
      <c r="H309" s="136">
        <v>27.76</v>
      </c>
      <c r="I309" s="137"/>
      <c r="J309" s="138">
        <f>ROUND(I309*H309,2)</f>
        <v>0</v>
      </c>
      <c r="K309" s="134" t="s">
        <v>180</v>
      </c>
      <c r="L309" s="32"/>
      <c r="M309" s="139" t="s">
        <v>1</v>
      </c>
      <c r="N309" s="140" t="s">
        <v>45</v>
      </c>
      <c r="P309" s="141">
        <f>O309*H309</f>
        <v>0</v>
      </c>
      <c r="Q309" s="141">
        <v>8.8000000000000003E-4</v>
      </c>
      <c r="R309" s="141">
        <f>Q309*H309</f>
        <v>2.4428800000000001E-2</v>
      </c>
      <c r="S309" s="141">
        <v>0</v>
      </c>
      <c r="T309" s="142">
        <f>S309*H309</f>
        <v>0</v>
      </c>
      <c r="AR309" s="143" t="s">
        <v>169</v>
      </c>
      <c r="AT309" s="143" t="s">
        <v>165</v>
      </c>
      <c r="AU309" s="143" t="s">
        <v>90</v>
      </c>
      <c r="AY309" s="17" t="s">
        <v>161</v>
      </c>
      <c r="BE309" s="144">
        <f>IF(N309="základní",J309,0)</f>
        <v>0</v>
      </c>
      <c r="BF309" s="144">
        <f>IF(N309="snížená",J309,0)</f>
        <v>0</v>
      </c>
      <c r="BG309" s="144">
        <f>IF(N309="zákl. přenesená",J309,0)</f>
        <v>0</v>
      </c>
      <c r="BH309" s="144">
        <f>IF(N309="sníž. přenesená",J309,0)</f>
        <v>0</v>
      </c>
      <c r="BI309" s="144">
        <f>IF(N309="nulová",J309,0)</f>
        <v>0</v>
      </c>
      <c r="BJ309" s="17" t="s">
        <v>88</v>
      </c>
      <c r="BK309" s="144">
        <f>ROUND(I309*H309,2)</f>
        <v>0</v>
      </c>
      <c r="BL309" s="17" t="s">
        <v>169</v>
      </c>
      <c r="BM309" s="143" t="s">
        <v>1092</v>
      </c>
    </row>
    <row r="310" spans="2:65" s="12" customFormat="1" ht="11.25">
      <c r="B310" s="145"/>
      <c r="D310" s="146" t="s">
        <v>172</v>
      </c>
      <c r="E310" s="147" t="s">
        <v>1</v>
      </c>
      <c r="F310" s="148" t="s">
        <v>1093</v>
      </c>
      <c r="H310" s="147" t="s">
        <v>1</v>
      </c>
      <c r="I310" s="149"/>
      <c r="L310" s="145"/>
      <c r="M310" s="150"/>
      <c r="T310" s="151"/>
      <c r="AT310" s="147" t="s">
        <v>172</v>
      </c>
      <c r="AU310" s="147" t="s">
        <v>90</v>
      </c>
      <c r="AV310" s="12" t="s">
        <v>88</v>
      </c>
      <c r="AW310" s="12" t="s">
        <v>34</v>
      </c>
      <c r="AX310" s="12" t="s">
        <v>80</v>
      </c>
      <c r="AY310" s="147" t="s">
        <v>161</v>
      </c>
    </row>
    <row r="311" spans="2:65" s="13" customFormat="1" ht="11.25">
      <c r="B311" s="152"/>
      <c r="D311" s="146" t="s">
        <v>172</v>
      </c>
      <c r="E311" s="153" t="s">
        <v>1</v>
      </c>
      <c r="F311" s="154" t="s">
        <v>1289</v>
      </c>
      <c r="H311" s="155">
        <v>27.76</v>
      </c>
      <c r="I311" s="156"/>
      <c r="L311" s="152"/>
      <c r="M311" s="157"/>
      <c r="T311" s="158"/>
      <c r="AT311" s="153" t="s">
        <v>172</v>
      </c>
      <c r="AU311" s="153" t="s">
        <v>90</v>
      </c>
      <c r="AV311" s="13" t="s">
        <v>90</v>
      </c>
      <c r="AW311" s="13" t="s">
        <v>34</v>
      </c>
      <c r="AX311" s="13" t="s">
        <v>88</v>
      </c>
      <c r="AY311" s="153" t="s">
        <v>161</v>
      </c>
    </row>
    <row r="312" spans="2:65" s="1" customFormat="1" ht="33" customHeight="1">
      <c r="B312" s="32"/>
      <c r="C312" s="132" t="s">
        <v>526</v>
      </c>
      <c r="D312" s="132" t="s">
        <v>165</v>
      </c>
      <c r="E312" s="133" t="s">
        <v>1095</v>
      </c>
      <c r="F312" s="134" t="s">
        <v>1096</v>
      </c>
      <c r="G312" s="135" t="s">
        <v>266</v>
      </c>
      <c r="H312" s="136">
        <v>14.16</v>
      </c>
      <c r="I312" s="137"/>
      <c r="J312" s="138">
        <f>ROUND(I312*H312,2)</f>
        <v>0</v>
      </c>
      <c r="K312" s="134" t="s">
        <v>180</v>
      </c>
      <c r="L312" s="32"/>
      <c r="M312" s="139" t="s">
        <v>1</v>
      </c>
      <c r="N312" s="140" t="s">
        <v>45</v>
      </c>
      <c r="P312" s="141">
        <f>O312*H312</f>
        <v>0</v>
      </c>
      <c r="Q312" s="141">
        <v>4.4999999999999999E-4</v>
      </c>
      <c r="R312" s="141">
        <f>Q312*H312</f>
        <v>6.3720000000000001E-3</v>
      </c>
      <c r="S312" s="141">
        <v>0</v>
      </c>
      <c r="T312" s="142">
        <f>S312*H312</f>
        <v>0</v>
      </c>
      <c r="AR312" s="143" t="s">
        <v>169</v>
      </c>
      <c r="AT312" s="143" t="s">
        <v>165</v>
      </c>
      <c r="AU312" s="143" t="s">
        <v>90</v>
      </c>
      <c r="AY312" s="17" t="s">
        <v>161</v>
      </c>
      <c r="BE312" s="144">
        <f>IF(N312="základní",J312,0)</f>
        <v>0</v>
      </c>
      <c r="BF312" s="144">
        <f>IF(N312="snížená",J312,0)</f>
        <v>0</v>
      </c>
      <c r="BG312" s="144">
        <f>IF(N312="zákl. přenesená",J312,0)</f>
        <v>0</v>
      </c>
      <c r="BH312" s="144">
        <f>IF(N312="sníž. přenesená",J312,0)</f>
        <v>0</v>
      </c>
      <c r="BI312" s="144">
        <f>IF(N312="nulová",J312,0)</f>
        <v>0</v>
      </c>
      <c r="BJ312" s="17" t="s">
        <v>88</v>
      </c>
      <c r="BK312" s="144">
        <f>ROUND(I312*H312,2)</f>
        <v>0</v>
      </c>
      <c r="BL312" s="17" t="s">
        <v>169</v>
      </c>
      <c r="BM312" s="143" t="s">
        <v>1097</v>
      </c>
    </row>
    <row r="313" spans="2:65" s="13" customFormat="1" ht="11.25">
      <c r="B313" s="152"/>
      <c r="D313" s="146" t="s">
        <v>172</v>
      </c>
      <c r="E313" s="153" t="s">
        <v>1</v>
      </c>
      <c r="F313" s="154" t="s">
        <v>1290</v>
      </c>
      <c r="H313" s="155">
        <v>14.16</v>
      </c>
      <c r="I313" s="156"/>
      <c r="L313" s="152"/>
      <c r="M313" s="157"/>
      <c r="T313" s="158"/>
      <c r="AT313" s="153" t="s">
        <v>172</v>
      </c>
      <c r="AU313" s="153" t="s">
        <v>90</v>
      </c>
      <c r="AV313" s="13" t="s">
        <v>90</v>
      </c>
      <c r="AW313" s="13" t="s">
        <v>34</v>
      </c>
      <c r="AX313" s="13" t="s">
        <v>88</v>
      </c>
      <c r="AY313" s="153" t="s">
        <v>161</v>
      </c>
    </row>
    <row r="314" spans="2:65" s="1" customFormat="1" ht="24.2" customHeight="1">
      <c r="B314" s="32"/>
      <c r="C314" s="132" t="s">
        <v>530</v>
      </c>
      <c r="D314" s="132" t="s">
        <v>165</v>
      </c>
      <c r="E314" s="133" t="s">
        <v>1099</v>
      </c>
      <c r="F314" s="134" t="s">
        <v>1100</v>
      </c>
      <c r="G314" s="135" t="s">
        <v>190</v>
      </c>
      <c r="H314" s="136">
        <v>35.700000000000003</v>
      </c>
      <c r="I314" s="137"/>
      <c r="J314" s="138">
        <f>ROUND(I314*H314,2)</f>
        <v>0</v>
      </c>
      <c r="K314" s="134" t="s">
        <v>180</v>
      </c>
      <c r="L314" s="32"/>
      <c r="M314" s="139" t="s">
        <v>1</v>
      </c>
      <c r="N314" s="140" t="s">
        <v>45</v>
      </c>
      <c r="P314" s="141">
        <f>O314*H314</f>
        <v>0</v>
      </c>
      <c r="Q314" s="141">
        <v>1.0200000000000001E-3</v>
      </c>
      <c r="R314" s="141">
        <f>Q314*H314</f>
        <v>3.6414000000000009E-2</v>
      </c>
      <c r="S314" s="141">
        <v>0</v>
      </c>
      <c r="T314" s="142">
        <f>S314*H314</f>
        <v>0</v>
      </c>
      <c r="AR314" s="143" t="s">
        <v>169</v>
      </c>
      <c r="AT314" s="143" t="s">
        <v>165</v>
      </c>
      <c r="AU314" s="143" t="s">
        <v>90</v>
      </c>
      <c r="AY314" s="17" t="s">
        <v>161</v>
      </c>
      <c r="BE314" s="144">
        <f>IF(N314="základní",J314,0)</f>
        <v>0</v>
      </c>
      <c r="BF314" s="144">
        <f>IF(N314="snížená",J314,0)</f>
        <v>0</v>
      </c>
      <c r="BG314" s="144">
        <f>IF(N314="zákl. přenesená",J314,0)</f>
        <v>0</v>
      </c>
      <c r="BH314" s="144">
        <f>IF(N314="sníž. přenesená",J314,0)</f>
        <v>0</v>
      </c>
      <c r="BI314" s="144">
        <f>IF(N314="nulová",J314,0)</f>
        <v>0</v>
      </c>
      <c r="BJ314" s="17" t="s">
        <v>88</v>
      </c>
      <c r="BK314" s="144">
        <f>ROUND(I314*H314,2)</f>
        <v>0</v>
      </c>
      <c r="BL314" s="17" t="s">
        <v>169</v>
      </c>
      <c r="BM314" s="143" t="s">
        <v>1101</v>
      </c>
    </row>
    <row r="315" spans="2:65" s="12" customFormat="1" ht="11.25">
      <c r="B315" s="145"/>
      <c r="D315" s="146" t="s">
        <v>172</v>
      </c>
      <c r="E315" s="147" t="s">
        <v>1</v>
      </c>
      <c r="F315" s="148" t="s">
        <v>1102</v>
      </c>
      <c r="H315" s="147" t="s">
        <v>1</v>
      </c>
      <c r="I315" s="149"/>
      <c r="L315" s="145"/>
      <c r="M315" s="150"/>
      <c r="T315" s="151"/>
      <c r="AT315" s="147" t="s">
        <v>172</v>
      </c>
      <c r="AU315" s="147" t="s">
        <v>90</v>
      </c>
      <c r="AV315" s="12" t="s">
        <v>88</v>
      </c>
      <c r="AW315" s="12" t="s">
        <v>34</v>
      </c>
      <c r="AX315" s="12" t="s">
        <v>80</v>
      </c>
      <c r="AY315" s="147" t="s">
        <v>161</v>
      </c>
    </row>
    <row r="316" spans="2:65" s="13" customFormat="1" ht="11.25">
      <c r="B316" s="152"/>
      <c r="D316" s="146" t="s">
        <v>172</v>
      </c>
      <c r="E316" s="153" t="s">
        <v>1</v>
      </c>
      <c r="F316" s="154" t="s">
        <v>1291</v>
      </c>
      <c r="H316" s="155">
        <v>35.700000000000003</v>
      </c>
      <c r="I316" s="156"/>
      <c r="L316" s="152"/>
      <c r="M316" s="157"/>
      <c r="T316" s="158"/>
      <c r="AT316" s="153" t="s">
        <v>172</v>
      </c>
      <c r="AU316" s="153" t="s">
        <v>90</v>
      </c>
      <c r="AV316" s="13" t="s">
        <v>90</v>
      </c>
      <c r="AW316" s="13" t="s">
        <v>34</v>
      </c>
      <c r="AX316" s="13" t="s">
        <v>88</v>
      </c>
      <c r="AY316" s="153" t="s">
        <v>161</v>
      </c>
    </row>
    <row r="317" spans="2:65" s="1" customFormat="1" ht="16.5" customHeight="1">
      <c r="B317" s="32"/>
      <c r="C317" s="132" t="s">
        <v>537</v>
      </c>
      <c r="D317" s="132" t="s">
        <v>165</v>
      </c>
      <c r="E317" s="133" t="s">
        <v>538</v>
      </c>
      <c r="F317" s="134" t="s">
        <v>539</v>
      </c>
      <c r="G317" s="135" t="s">
        <v>266</v>
      </c>
      <c r="H317" s="136">
        <v>27.76</v>
      </c>
      <c r="I317" s="137"/>
      <c r="J317" s="138">
        <f>ROUND(I317*H317,2)</f>
        <v>0</v>
      </c>
      <c r="K317" s="134" t="s">
        <v>180</v>
      </c>
      <c r="L317" s="32"/>
      <c r="M317" s="139" t="s">
        <v>1</v>
      </c>
      <c r="N317" s="140" t="s">
        <v>45</v>
      </c>
      <c r="P317" s="141">
        <f>O317*H317</f>
        <v>0</v>
      </c>
      <c r="Q317" s="141">
        <v>0</v>
      </c>
      <c r="R317" s="141">
        <f>Q317*H317</f>
        <v>0</v>
      </c>
      <c r="S317" s="141">
        <v>0</v>
      </c>
      <c r="T317" s="142">
        <f>S317*H317</f>
        <v>0</v>
      </c>
      <c r="AR317" s="143" t="s">
        <v>169</v>
      </c>
      <c r="AT317" s="143" t="s">
        <v>165</v>
      </c>
      <c r="AU317" s="143" t="s">
        <v>90</v>
      </c>
      <c r="AY317" s="17" t="s">
        <v>161</v>
      </c>
      <c r="BE317" s="144">
        <f>IF(N317="základní",J317,0)</f>
        <v>0</v>
      </c>
      <c r="BF317" s="144">
        <f>IF(N317="snížená",J317,0)</f>
        <v>0</v>
      </c>
      <c r="BG317" s="144">
        <f>IF(N317="zákl. přenesená",J317,0)</f>
        <v>0</v>
      </c>
      <c r="BH317" s="144">
        <f>IF(N317="sníž. přenesená",J317,0)</f>
        <v>0</v>
      </c>
      <c r="BI317" s="144">
        <f>IF(N317="nulová",J317,0)</f>
        <v>0</v>
      </c>
      <c r="BJ317" s="17" t="s">
        <v>88</v>
      </c>
      <c r="BK317" s="144">
        <f>ROUND(I317*H317,2)</f>
        <v>0</v>
      </c>
      <c r="BL317" s="17" t="s">
        <v>169</v>
      </c>
      <c r="BM317" s="143" t="s">
        <v>1104</v>
      </c>
    </row>
    <row r="318" spans="2:65" s="12" customFormat="1" ht="11.25">
      <c r="B318" s="145"/>
      <c r="D318" s="146" t="s">
        <v>172</v>
      </c>
      <c r="E318" s="147" t="s">
        <v>1</v>
      </c>
      <c r="F318" s="148" t="s">
        <v>1105</v>
      </c>
      <c r="H318" s="147" t="s">
        <v>1</v>
      </c>
      <c r="I318" s="149"/>
      <c r="L318" s="145"/>
      <c r="M318" s="150"/>
      <c r="T318" s="151"/>
      <c r="AT318" s="147" t="s">
        <v>172</v>
      </c>
      <c r="AU318" s="147" t="s">
        <v>90</v>
      </c>
      <c r="AV318" s="12" t="s">
        <v>88</v>
      </c>
      <c r="AW318" s="12" t="s">
        <v>34</v>
      </c>
      <c r="AX318" s="12" t="s">
        <v>80</v>
      </c>
      <c r="AY318" s="147" t="s">
        <v>161</v>
      </c>
    </row>
    <row r="319" spans="2:65" s="13" customFormat="1" ht="11.25">
      <c r="B319" s="152"/>
      <c r="D319" s="146" t="s">
        <v>172</v>
      </c>
      <c r="E319" s="153" t="s">
        <v>1</v>
      </c>
      <c r="F319" s="154" t="s">
        <v>1289</v>
      </c>
      <c r="H319" s="155">
        <v>27.76</v>
      </c>
      <c r="I319" s="156"/>
      <c r="L319" s="152"/>
      <c r="M319" s="157"/>
      <c r="T319" s="158"/>
      <c r="AT319" s="153" t="s">
        <v>172</v>
      </c>
      <c r="AU319" s="153" t="s">
        <v>90</v>
      </c>
      <c r="AV319" s="13" t="s">
        <v>90</v>
      </c>
      <c r="AW319" s="13" t="s">
        <v>34</v>
      </c>
      <c r="AX319" s="13" t="s">
        <v>88</v>
      </c>
      <c r="AY319" s="153" t="s">
        <v>161</v>
      </c>
    </row>
    <row r="320" spans="2:65" s="1" customFormat="1" ht="24.2" customHeight="1">
      <c r="B320" s="32"/>
      <c r="C320" s="132" t="s">
        <v>543</v>
      </c>
      <c r="D320" s="132" t="s">
        <v>165</v>
      </c>
      <c r="E320" s="133" t="s">
        <v>1106</v>
      </c>
      <c r="F320" s="134" t="s">
        <v>1107</v>
      </c>
      <c r="G320" s="135" t="s">
        <v>407</v>
      </c>
      <c r="H320" s="136">
        <v>2</v>
      </c>
      <c r="I320" s="137"/>
      <c r="J320" s="138">
        <f>ROUND(I320*H320,2)</f>
        <v>0</v>
      </c>
      <c r="K320" s="134" t="s">
        <v>180</v>
      </c>
      <c r="L320" s="32"/>
      <c r="M320" s="139" t="s">
        <v>1</v>
      </c>
      <c r="N320" s="140" t="s">
        <v>45</v>
      </c>
      <c r="P320" s="141">
        <f>O320*H320</f>
        <v>0</v>
      </c>
      <c r="Q320" s="141">
        <v>6.4900000000000001E-3</v>
      </c>
      <c r="R320" s="141">
        <f>Q320*H320</f>
        <v>1.298E-2</v>
      </c>
      <c r="S320" s="141">
        <v>0</v>
      </c>
      <c r="T320" s="142">
        <f>S320*H320</f>
        <v>0</v>
      </c>
      <c r="AR320" s="143" t="s">
        <v>169</v>
      </c>
      <c r="AT320" s="143" t="s">
        <v>165</v>
      </c>
      <c r="AU320" s="143" t="s">
        <v>90</v>
      </c>
      <c r="AY320" s="17" t="s">
        <v>161</v>
      </c>
      <c r="BE320" s="144">
        <f>IF(N320="základní",J320,0)</f>
        <v>0</v>
      </c>
      <c r="BF320" s="144">
        <f>IF(N320="snížená",J320,0)</f>
        <v>0</v>
      </c>
      <c r="BG320" s="144">
        <f>IF(N320="zákl. přenesená",J320,0)</f>
        <v>0</v>
      </c>
      <c r="BH320" s="144">
        <f>IF(N320="sníž. přenesená",J320,0)</f>
        <v>0</v>
      </c>
      <c r="BI320" s="144">
        <f>IF(N320="nulová",J320,0)</f>
        <v>0</v>
      </c>
      <c r="BJ320" s="17" t="s">
        <v>88</v>
      </c>
      <c r="BK320" s="144">
        <f>ROUND(I320*H320,2)</f>
        <v>0</v>
      </c>
      <c r="BL320" s="17" t="s">
        <v>169</v>
      </c>
      <c r="BM320" s="143" t="s">
        <v>1108</v>
      </c>
    </row>
    <row r="321" spans="2:65" s="1" customFormat="1" ht="16.5" customHeight="1">
      <c r="B321" s="32"/>
      <c r="C321" s="132" t="s">
        <v>550</v>
      </c>
      <c r="D321" s="132" t="s">
        <v>165</v>
      </c>
      <c r="E321" s="133" t="s">
        <v>1109</v>
      </c>
      <c r="F321" s="134" t="s">
        <v>1110</v>
      </c>
      <c r="G321" s="135" t="s">
        <v>168</v>
      </c>
      <c r="H321" s="136">
        <v>28.5</v>
      </c>
      <c r="I321" s="137"/>
      <c r="J321" s="138">
        <f>ROUND(I321*H321,2)</f>
        <v>0</v>
      </c>
      <c r="K321" s="134" t="s">
        <v>180</v>
      </c>
      <c r="L321" s="32"/>
      <c r="M321" s="139" t="s">
        <v>1</v>
      </c>
      <c r="N321" s="140" t="s">
        <v>45</v>
      </c>
      <c r="P321" s="141">
        <f>O321*H321</f>
        <v>0</v>
      </c>
      <c r="Q321" s="141">
        <v>0.12</v>
      </c>
      <c r="R321" s="141">
        <f>Q321*H321</f>
        <v>3.42</v>
      </c>
      <c r="S321" s="141">
        <v>2.4900000000000002</v>
      </c>
      <c r="T321" s="142">
        <f>S321*H321</f>
        <v>70.965000000000003</v>
      </c>
      <c r="AR321" s="143" t="s">
        <v>169</v>
      </c>
      <c r="AT321" s="143" t="s">
        <v>165</v>
      </c>
      <c r="AU321" s="143" t="s">
        <v>90</v>
      </c>
      <c r="AY321" s="17" t="s">
        <v>161</v>
      </c>
      <c r="BE321" s="144">
        <f>IF(N321="základní",J321,0)</f>
        <v>0</v>
      </c>
      <c r="BF321" s="144">
        <f>IF(N321="snížená",J321,0)</f>
        <v>0</v>
      </c>
      <c r="BG321" s="144">
        <f>IF(N321="zákl. přenesená",J321,0)</f>
        <v>0</v>
      </c>
      <c r="BH321" s="144">
        <f>IF(N321="sníž. přenesená",J321,0)</f>
        <v>0</v>
      </c>
      <c r="BI321" s="144">
        <f>IF(N321="nulová",J321,0)</f>
        <v>0</v>
      </c>
      <c r="BJ321" s="17" t="s">
        <v>88</v>
      </c>
      <c r="BK321" s="144">
        <f>ROUND(I321*H321,2)</f>
        <v>0</v>
      </c>
      <c r="BL321" s="17" t="s">
        <v>169</v>
      </c>
      <c r="BM321" s="143" t="s">
        <v>1111</v>
      </c>
    </row>
    <row r="322" spans="2:65" s="12" customFormat="1" ht="33.75">
      <c r="B322" s="145"/>
      <c r="D322" s="146" t="s">
        <v>172</v>
      </c>
      <c r="E322" s="147" t="s">
        <v>1</v>
      </c>
      <c r="F322" s="148" t="s">
        <v>1112</v>
      </c>
      <c r="H322" s="147" t="s">
        <v>1</v>
      </c>
      <c r="I322" s="149"/>
      <c r="L322" s="145"/>
      <c r="M322" s="150"/>
      <c r="T322" s="151"/>
      <c r="AT322" s="147" t="s">
        <v>172</v>
      </c>
      <c r="AU322" s="147" t="s">
        <v>90</v>
      </c>
      <c r="AV322" s="12" t="s">
        <v>88</v>
      </c>
      <c r="AW322" s="12" t="s">
        <v>34</v>
      </c>
      <c r="AX322" s="12" t="s">
        <v>80</v>
      </c>
      <c r="AY322" s="147" t="s">
        <v>161</v>
      </c>
    </row>
    <row r="323" spans="2:65" s="13" customFormat="1" ht="11.25">
      <c r="B323" s="152"/>
      <c r="D323" s="146" t="s">
        <v>172</v>
      </c>
      <c r="E323" s="153" t="s">
        <v>1</v>
      </c>
      <c r="F323" s="154" t="s">
        <v>1292</v>
      </c>
      <c r="H323" s="155">
        <v>28.5</v>
      </c>
      <c r="I323" s="156"/>
      <c r="L323" s="152"/>
      <c r="M323" s="157"/>
      <c r="T323" s="158"/>
      <c r="AT323" s="153" t="s">
        <v>172</v>
      </c>
      <c r="AU323" s="153" t="s">
        <v>90</v>
      </c>
      <c r="AV323" s="13" t="s">
        <v>90</v>
      </c>
      <c r="AW323" s="13" t="s">
        <v>34</v>
      </c>
      <c r="AX323" s="13" t="s">
        <v>88</v>
      </c>
      <c r="AY323" s="153" t="s">
        <v>161</v>
      </c>
    </row>
    <row r="324" spans="2:65" s="1" customFormat="1" ht="16.5" customHeight="1">
      <c r="B324" s="32"/>
      <c r="C324" s="132" t="s">
        <v>557</v>
      </c>
      <c r="D324" s="132" t="s">
        <v>165</v>
      </c>
      <c r="E324" s="133" t="s">
        <v>1114</v>
      </c>
      <c r="F324" s="134" t="s">
        <v>1115</v>
      </c>
      <c r="G324" s="135" t="s">
        <v>168</v>
      </c>
      <c r="H324" s="136">
        <v>11.638</v>
      </c>
      <c r="I324" s="137"/>
      <c r="J324" s="138">
        <f>ROUND(I324*H324,2)</f>
        <v>0</v>
      </c>
      <c r="K324" s="134" t="s">
        <v>180</v>
      </c>
      <c r="L324" s="32"/>
      <c r="M324" s="139" t="s">
        <v>1</v>
      </c>
      <c r="N324" s="140" t="s">
        <v>45</v>
      </c>
      <c r="P324" s="141">
        <f>O324*H324</f>
        <v>0</v>
      </c>
      <c r="Q324" s="141">
        <v>0.12171</v>
      </c>
      <c r="R324" s="141">
        <f>Q324*H324</f>
        <v>1.4164609799999999</v>
      </c>
      <c r="S324" s="141">
        <v>2.4</v>
      </c>
      <c r="T324" s="142">
        <f>S324*H324</f>
        <v>27.9312</v>
      </c>
      <c r="AR324" s="143" t="s">
        <v>169</v>
      </c>
      <c r="AT324" s="143" t="s">
        <v>165</v>
      </c>
      <c r="AU324" s="143" t="s">
        <v>90</v>
      </c>
      <c r="AY324" s="17" t="s">
        <v>161</v>
      </c>
      <c r="BE324" s="144">
        <f>IF(N324="základní",J324,0)</f>
        <v>0</v>
      </c>
      <c r="BF324" s="144">
        <f>IF(N324="snížená",J324,0)</f>
        <v>0</v>
      </c>
      <c r="BG324" s="144">
        <f>IF(N324="zákl. přenesená",J324,0)</f>
        <v>0</v>
      </c>
      <c r="BH324" s="144">
        <f>IF(N324="sníž. přenesená",J324,0)</f>
        <v>0</v>
      </c>
      <c r="BI324" s="144">
        <f>IF(N324="nulová",J324,0)</f>
        <v>0</v>
      </c>
      <c r="BJ324" s="17" t="s">
        <v>88</v>
      </c>
      <c r="BK324" s="144">
        <f>ROUND(I324*H324,2)</f>
        <v>0</v>
      </c>
      <c r="BL324" s="17" t="s">
        <v>169</v>
      </c>
      <c r="BM324" s="143" t="s">
        <v>1116</v>
      </c>
    </row>
    <row r="325" spans="2:65" s="12" customFormat="1" ht="22.5">
      <c r="B325" s="145"/>
      <c r="D325" s="146" t="s">
        <v>172</v>
      </c>
      <c r="E325" s="147" t="s">
        <v>1</v>
      </c>
      <c r="F325" s="148" t="s">
        <v>1117</v>
      </c>
      <c r="H325" s="147" t="s">
        <v>1</v>
      </c>
      <c r="I325" s="149"/>
      <c r="L325" s="145"/>
      <c r="M325" s="150"/>
      <c r="T325" s="151"/>
      <c r="AT325" s="147" t="s">
        <v>172</v>
      </c>
      <c r="AU325" s="147" t="s">
        <v>90</v>
      </c>
      <c r="AV325" s="12" t="s">
        <v>88</v>
      </c>
      <c r="AW325" s="12" t="s">
        <v>34</v>
      </c>
      <c r="AX325" s="12" t="s">
        <v>80</v>
      </c>
      <c r="AY325" s="147" t="s">
        <v>161</v>
      </c>
    </row>
    <row r="326" spans="2:65" s="13" customFormat="1" ht="11.25">
      <c r="B326" s="152"/>
      <c r="D326" s="146" t="s">
        <v>172</v>
      </c>
      <c r="E326" s="153" t="s">
        <v>1</v>
      </c>
      <c r="F326" s="154" t="s">
        <v>1293</v>
      </c>
      <c r="H326" s="155">
        <v>11.638</v>
      </c>
      <c r="I326" s="156"/>
      <c r="L326" s="152"/>
      <c r="M326" s="157"/>
      <c r="T326" s="158"/>
      <c r="AT326" s="153" t="s">
        <v>172</v>
      </c>
      <c r="AU326" s="153" t="s">
        <v>90</v>
      </c>
      <c r="AV326" s="13" t="s">
        <v>90</v>
      </c>
      <c r="AW326" s="13" t="s">
        <v>34</v>
      </c>
      <c r="AX326" s="13" t="s">
        <v>88</v>
      </c>
      <c r="AY326" s="153" t="s">
        <v>161</v>
      </c>
    </row>
    <row r="327" spans="2:65" s="1" customFormat="1" ht="16.5" customHeight="1">
      <c r="B327" s="32"/>
      <c r="C327" s="132" t="s">
        <v>561</v>
      </c>
      <c r="D327" s="132" t="s">
        <v>165</v>
      </c>
      <c r="E327" s="133" t="s">
        <v>1119</v>
      </c>
      <c r="F327" s="134" t="s">
        <v>1120</v>
      </c>
      <c r="G327" s="135" t="s">
        <v>266</v>
      </c>
      <c r="H327" s="136">
        <v>10.5</v>
      </c>
      <c r="I327" s="137"/>
      <c r="J327" s="138">
        <f>ROUND(I327*H327,2)</f>
        <v>0</v>
      </c>
      <c r="K327" s="134" t="s">
        <v>180</v>
      </c>
      <c r="L327" s="32"/>
      <c r="M327" s="139" t="s">
        <v>1</v>
      </c>
      <c r="N327" s="140" t="s">
        <v>45</v>
      </c>
      <c r="P327" s="141">
        <f>O327*H327</f>
        <v>0</v>
      </c>
      <c r="Q327" s="141">
        <v>8.0000000000000007E-5</v>
      </c>
      <c r="R327" s="141">
        <f>Q327*H327</f>
        <v>8.4000000000000003E-4</v>
      </c>
      <c r="S327" s="141">
        <v>1.7999999999999999E-2</v>
      </c>
      <c r="T327" s="142">
        <f>S327*H327</f>
        <v>0.18899999999999997</v>
      </c>
      <c r="AR327" s="143" t="s">
        <v>169</v>
      </c>
      <c r="AT327" s="143" t="s">
        <v>165</v>
      </c>
      <c r="AU327" s="143" t="s">
        <v>90</v>
      </c>
      <c r="AY327" s="17" t="s">
        <v>161</v>
      </c>
      <c r="BE327" s="144">
        <f>IF(N327="základní",J327,0)</f>
        <v>0</v>
      </c>
      <c r="BF327" s="144">
        <f>IF(N327="snížená",J327,0)</f>
        <v>0</v>
      </c>
      <c r="BG327" s="144">
        <f>IF(N327="zákl. přenesená",J327,0)</f>
        <v>0</v>
      </c>
      <c r="BH327" s="144">
        <f>IF(N327="sníž. přenesená",J327,0)</f>
        <v>0</v>
      </c>
      <c r="BI327" s="144">
        <f>IF(N327="nulová",J327,0)</f>
        <v>0</v>
      </c>
      <c r="BJ327" s="17" t="s">
        <v>88</v>
      </c>
      <c r="BK327" s="144">
        <f>ROUND(I327*H327,2)</f>
        <v>0</v>
      </c>
      <c r="BL327" s="17" t="s">
        <v>169</v>
      </c>
      <c r="BM327" s="143" t="s">
        <v>1121</v>
      </c>
    </row>
    <row r="328" spans="2:65" s="12" customFormat="1" ht="22.5">
      <c r="B328" s="145"/>
      <c r="D328" s="146" t="s">
        <v>172</v>
      </c>
      <c r="E328" s="147" t="s">
        <v>1</v>
      </c>
      <c r="F328" s="148" t="s">
        <v>1122</v>
      </c>
      <c r="H328" s="147" t="s">
        <v>1</v>
      </c>
      <c r="I328" s="149"/>
      <c r="L328" s="145"/>
      <c r="M328" s="150"/>
      <c r="T328" s="151"/>
      <c r="AT328" s="147" t="s">
        <v>172</v>
      </c>
      <c r="AU328" s="147" t="s">
        <v>90</v>
      </c>
      <c r="AV328" s="12" t="s">
        <v>88</v>
      </c>
      <c r="AW328" s="12" t="s">
        <v>34</v>
      </c>
      <c r="AX328" s="12" t="s">
        <v>80</v>
      </c>
      <c r="AY328" s="147" t="s">
        <v>161</v>
      </c>
    </row>
    <row r="329" spans="2:65" s="12" customFormat="1" ht="22.5">
      <c r="B329" s="145"/>
      <c r="D329" s="146" t="s">
        <v>172</v>
      </c>
      <c r="E329" s="147" t="s">
        <v>1</v>
      </c>
      <c r="F329" s="148" t="s">
        <v>1123</v>
      </c>
      <c r="H329" s="147" t="s">
        <v>1</v>
      </c>
      <c r="I329" s="149"/>
      <c r="L329" s="145"/>
      <c r="M329" s="150"/>
      <c r="T329" s="151"/>
      <c r="AT329" s="147" t="s">
        <v>172</v>
      </c>
      <c r="AU329" s="147" t="s">
        <v>90</v>
      </c>
      <c r="AV329" s="12" t="s">
        <v>88</v>
      </c>
      <c r="AW329" s="12" t="s">
        <v>34</v>
      </c>
      <c r="AX329" s="12" t="s">
        <v>80</v>
      </c>
      <c r="AY329" s="147" t="s">
        <v>161</v>
      </c>
    </row>
    <row r="330" spans="2:65" s="13" customFormat="1" ht="11.25">
      <c r="B330" s="152"/>
      <c r="D330" s="146" t="s">
        <v>172</v>
      </c>
      <c r="E330" s="153" t="s">
        <v>1</v>
      </c>
      <c r="F330" s="154" t="s">
        <v>1294</v>
      </c>
      <c r="H330" s="155">
        <v>10.5</v>
      </c>
      <c r="I330" s="156"/>
      <c r="L330" s="152"/>
      <c r="M330" s="157"/>
      <c r="T330" s="158"/>
      <c r="AT330" s="153" t="s">
        <v>172</v>
      </c>
      <c r="AU330" s="153" t="s">
        <v>90</v>
      </c>
      <c r="AV330" s="13" t="s">
        <v>90</v>
      </c>
      <c r="AW330" s="13" t="s">
        <v>34</v>
      </c>
      <c r="AX330" s="13" t="s">
        <v>88</v>
      </c>
      <c r="AY330" s="153" t="s">
        <v>161</v>
      </c>
    </row>
    <row r="331" spans="2:65" s="11" customFormat="1" ht="22.9" customHeight="1">
      <c r="B331" s="120"/>
      <c r="D331" s="121" t="s">
        <v>79</v>
      </c>
      <c r="E331" s="130" t="s">
        <v>1125</v>
      </c>
      <c r="F331" s="130" t="s">
        <v>1126</v>
      </c>
      <c r="I331" s="123"/>
      <c r="J331" s="131">
        <f>BK331</f>
        <v>0</v>
      </c>
      <c r="L331" s="120"/>
      <c r="M331" s="125"/>
      <c r="P331" s="126">
        <f>SUM(P332:P345)</f>
        <v>0</v>
      </c>
      <c r="R331" s="126">
        <f>SUM(R332:R345)</f>
        <v>0</v>
      </c>
      <c r="T331" s="127">
        <f>SUM(T332:T345)</f>
        <v>0</v>
      </c>
      <c r="AR331" s="121" t="s">
        <v>88</v>
      </c>
      <c r="AT331" s="128" t="s">
        <v>79</v>
      </c>
      <c r="AU331" s="128" t="s">
        <v>88</v>
      </c>
      <c r="AY331" s="121" t="s">
        <v>161</v>
      </c>
      <c r="BK331" s="129">
        <f>SUM(BK332:BK345)</f>
        <v>0</v>
      </c>
    </row>
    <row r="332" spans="2:65" s="1" customFormat="1" ht="33" customHeight="1">
      <c r="B332" s="32"/>
      <c r="C332" s="132" t="s">
        <v>565</v>
      </c>
      <c r="D332" s="132" t="s">
        <v>165</v>
      </c>
      <c r="E332" s="133" t="s">
        <v>1127</v>
      </c>
      <c r="F332" s="134" t="s">
        <v>1128</v>
      </c>
      <c r="G332" s="135" t="s">
        <v>185</v>
      </c>
      <c r="H332" s="136">
        <v>27.931000000000001</v>
      </c>
      <c r="I332" s="137"/>
      <c r="J332" s="138">
        <f>ROUND(I332*H332,2)</f>
        <v>0</v>
      </c>
      <c r="K332" s="134" t="s">
        <v>1</v>
      </c>
      <c r="L332" s="32"/>
      <c r="M332" s="139" t="s">
        <v>1</v>
      </c>
      <c r="N332" s="140" t="s">
        <v>45</v>
      </c>
      <c r="P332" s="141">
        <f>O332*H332</f>
        <v>0</v>
      </c>
      <c r="Q332" s="141">
        <v>0</v>
      </c>
      <c r="R332" s="141">
        <f>Q332*H332</f>
        <v>0</v>
      </c>
      <c r="S332" s="141">
        <v>0</v>
      </c>
      <c r="T332" s="142">
        <f>S332*H332</f>
        <v>0</v>
      </c>
      <c r="AR332" s="143" t="s">
        <v>169</v>
      </c>
      <c r="AT332" s="143" t="s">
        <v>165</v>
      </c>
      <c r="AU332" s="143" t="s">
        <v>90</v>
      </c>
      <c r="AY332" s="17" t="s">
        <v>161</v>
      </c>
      <c r="BE332" s="144">
        <f>IF(N332="základní",J332,0)</f>
        <v>0</v>
      </c>
      <c r="BF332" s="144">
        <f>IF(N332="snížená",J332,0)</f>
        <v>0</v>
      </c>
      <c r="BG332" s="144">
        <f>IF(N332="zákl. přenesená",J332,0)</f>
        <v>0</v>
      </c>
      <c r="BH332" s="144">
        <f>IF(N332="sníž. přenesená",J332,0)</f>
        <v>0</v>
      </c>
      <c r="BI332" s="144">
        <f>IF(N332="nulová",J332,0)</f>
        <v>0</v>
      </c>
      <c r="BJ332" s="17" t="s">
        <v>88</v>
      </c>
      <c r="BK332" s="144">
        <f>ROUND(I332*H332,2)</f>
        <v>0</v>
      </c>
      <c r="BL332" s="17" t="s">
        <v>169</v>
      </c>
      <c r="BM332" s="143" t="s">
        <v>1295</v>
      </c>
    </row>
    <row r="333" spans="2:65" s="12" customFormat="1" ht="11.25">
      <c r="B333" s="145"/>
      <c r="D333" s="146" t="s">
        <v>172</v>
      </c>
      <c r="E333" s="147" t="s">
        <v>1</v>
      </c>
      <c r="F333" s="148" t="s">
        <v>1130</v>
      </c>
      <c r="H333" s="147" t="s">
        <v>1</v>
      </c>
      <c r="I333" s="149"/>
      <c r="L333" s="145"/>
      <c r="M333" s="150"/>
      <c r="T333" s="151"/>
      <c r="AT333" s="147" t="s">
        <v>172</v>
      </c>
      <c r="AU333" s="147" t="s">
        <v>90</v>
      </c>
      <c r="AV333" s="12" t="s">
        <v>88</v>
      </c>
      <c r="AW333" s="12" t="s">
        <v>34</v>
      </c>
      <c r="AX333" s="12" t="s">
        <v>80</v>
      </c>
      <c r="AY333" s="147" t="s">
        <v>161</v>
      </c>
    </row>
    <row r="334" spans="2:65" s="12" customFormat="1" ht="22.5">
      <c r="B334" s="145"/>
      <c r="D334" s="146" t="s">
        <v>172</v>
      </c>
      <c r="E334" s="147" t="s">
        <v>1</v>
      </c>
      <c r="F334" s="148" t="s">
        <v>1131</v>
      </c>
      <c r="H334" s="147" t="s">
        <v>1</v>
      </c>
      <c r="I334" s="149"/>
      <c r="L334" s="145"/>
      <c r="M334" s="150"/>
      <c r="T334" s="151"/>
      <c r="AT334" s="147" t="s">
        <v>172</v>
      </c>
      <c r="AU334" s="147" t="s">
        <v>90</v>
      </c>
      <c r="AV334" s="12" t="s">
        <v>88</v>
      </c>
      <c r="AW334" s="12" t="s">
        <v>34</v>
      </c>
      <c r="AX334" s="12" t="s">
        <v>80</v>
      </c>
      <c r="AY334" s="147" t="s">
        <v>161</v>
      </c>
    </row>
    <row r="335" spans="2:65" s="13" customFormat="1" ht="11.25">
      <c r="B335" s="152"/>
      <c r="D335" s="146" t="s">
        <v>172</v>
      </c>
      <c r="E335" s="153" t="s">
        <v>1</v>
      </c>
      <c r="F335" s="154" t="s">
        <v>1296</v>
      </c>
      <c r="H335" s="155">
        <v>27.931000000000001</v>
      </c>
      <c r="I335" s="156"/>
      <c r="L335" s="152"/>
      <c r="M335" s="157"/>
      <c r="T335" s="158"/>
      <c r="AT335" s="153" t="s">
        <v>172</v>
      </c>
      <c r="AU335" s="153" t="s">
        <v>90</v>
      </c>
      <c r="AV335" s="13" t="s">
        <v>90</v>
      </c>
      <c r="AW335" s="13" t="s">
        <v>34</v>
      </c>
      <c r="AX335" s="13" t="s">
        <v>88</v>
      </c>
      <c r="AY335" s="153" t="s">
        <v>161</v>
      </c>
    </row>
    <row r="336" spans="2:65" s="1" customFormat="1" ht="37.9" customHeight="1">
      <c r="B336" s="32"/>
      <c r="C336" s="132" t="s">
        <v>569</v>
      </c>
      <c r="D336" s="132" t="s">
        <v>165</v>
      </c>
      <c r="E336" s="133" t="s">
        <v>841</v>
      </c>
      <c r="F336" s="134" t="s">
        <v>842</v>
      </c>
      <c r="G336" s="135" t="s">
        <v>185</v>
      </c>
      <c r="H336" s="136">
        <v>111.75</v>
      </c>
      <c r="I336" s="137"/>
      <c r="J336" s="138">
        <f>ROUND(I336*H336,2)</f>
        <v>0</v>
      </c>
      <c r="K336" s="134" t="s">
        <v>1</v>
      </c>
      <c r="L336" s="32"/>
      <c r="M336" s="139" t="s">
        <v>1</v>
      </c>
      <c r="N336" s="140" t="s">
        <v>45</v>
      </c>
      <c r="P336" s="141">
        <f>O336*H336</f>
        <v>0</v>
      </c>
      <c r="Q336" s="141">
        <v>0</v>
      </c>
      <c r="R336" s="141">
        <f>Q336*H336</f>
        <v>0</v>
      </c>
      <c r="S336" s="141">
        <v>0</v>
      </c>
      <c r="T336" s="142">
        <f>S336*H336</f>
        <v>0</v>
      </c>
      <c r="AR336" s="143" t="s">
        <v>169</v>
      </c>
      <c r="AT336" s="143" t="s">
        <v>165</v>
      </c>
      <c r="AU336" s="143" t="s">
        <v>90</v>
      </c>
      <c r="AY336" s="17" t="s">
        <v>161</v>
      </c>
      <c r="BE336" s="144">
        <f>IF(N336="základní",J336,0)</f>
        <v>0</v>
      </c>
      <c r="BF336" s="144">
        <f>IF(N336="snížená",J336,0)</f>
        <v>0</v>
      </c>
      <c r="BG336" s="144">
        <f>IF(N336="zákl. přenesená",J336,0)</f>
        <v>0</v>
      </c>
      <c r="BH336" s="144">
        <f>IF(N336="sníž. přenesená",J336,0)</f>
        <v>0</v>
      </c>
      <c r="BI336" s="144">
        <f>IF(N336="nulová",J336,0)</f>
        <v>0</v>
      </c>
      <c r="BJ336" s="17" t="s">
        <v>88</v>
      </c>
      <c r="BK336" s="144">
        <f>ROUND(I336*H336,2)</f>
        <v>0</v>
      </c>
      <c r="BL336" s="17" t="s">
        <v>169</v>
      </c>
      <c r="BM336" s="143" t="s">
        <v>1297</v>
      </c>
    </row>
    <row r="337" spans="2:65" s="12" customFormat="1" ht="11.25">
      <c r="B337" s="145"/>
      <c r="D337" s="146" t="s">
        <v>172</v>
      </c>
      <c r="E337" s="147" t="s">
        <v>1</v>
      </c>
      <c r="F337" s="148" t="s">
        <v>1134</v>
      </c>
      <c r="H337" s="147" t="s">
        <v>1</v>
      </c>
      <c r="I337" s="149"/>
      <c r="L337" s="145"/>
      <c r="M337" s="150"/>
      <c r="T337" s="151"/>
      <c r="AT337" s="147" t="s">
        <v>172</v>
      </c>
      <c r="AU337" s="147" t="s">
        <v>90</v>
      </c>
      <c r="AV337" s="12" t="s">
        <v>88</v>
      </c>
      <c r="AW337" s="12" t="s">
        <v>34</v>
      </c>
      <c r="AX337" s="12" t="s">
        <v>80</v>
      </c>
      <c r="AY337" s="147" t="s">
        <v>161</v>
      </c>
    </row>
    <row r="338" spans="2:65" s="12" customFormat="1" ht="22.5">
      <c r="B338" s="145"/>
      <c r="D338" s="146" t="s">
        <v>172</v>
      </c>
      <c r="E338" s="147" t="s">
        <v>1</v>
      </c>
      <c r="F338" s="148" t="s">
        <v>1131</v>
      </c>
      <c r="H338" s="147" t="s">
        <v>1</v>
      </c>
      <c r="I338" s="149"/>
      <c r="L338" s="145"/>
      <c r="M338" s="150"/>
      <c r="T338" s="151"/>
      <c r="AT338" s="147" t="s">
        <v>172</v>
      </c>
      <c r="AU338" s="147" t="s">
        <v>90</v>
      </c>
      <c r="AV338" s="12" t="s">
        <v>88</v>
      </c>
      <c r="AW338" s="12" t="s">
        <v>34</v>
      </c>
      <c r="AX338" s="12" t="s">
        <v>80</v>
      </c>
      <c r="AY338" s="147" t="s">
        <v>161</v>
      </c>
    </row>
    <row r="339" spans="2:65" s="13" customFormat="1" ht="11.25">
      <c r="B339" s="152"/>
      <c r="D339" s="146" t="s">
        <v>172</v>
      </c>
      <c r="E339" s="153" t="s">
        <v>1</v>
      </c>
      <c r="F339" s="154" t="s">
        <v>1298</v>
      </c>
      <c r="H339" s="155">
        <v>65.55</v>
      </c>
      <c r="I339" s="156"/>
      <c r="L339" s="152"/>
      <c r="M339" s="157"/>
      <c r="T339" s="158"/>
      <c r="AT339" s="153" t="s">
        <v>172</v>
      </c>
      <c r="AU339" s="153" t="s">
        <v>90</v>
      </c>
      <c r="AV339" s="13" t="s">
        <v>90</v>
      </c>
      <c r="AW339" s="13" t="s">
        <v>34</v>
      </c>
      <c r="AX339" s="13" t="s">
        <v>80</v>
      </c>
      <c r="AY339" s="153" t="s">
        <v>161</v>
      </c>
    </row>
    <row r="340" spans="2:65" s="12" customFormat="1" ht="11.25">
      <c r="B340" s="145"/>
      <c r="D340" s="146" t="s">
        <v>172</v>
      </c>
      <c r="E340" s="147" t="s">
        <v>1</v>
      </c>
      <c r="F340" s="148" t="s">
        <v>1136</v>
      </c>
      <c r="H340" s="147" t="s">
        <v>1</v>
      </c>
      <c r="I340" s="149"/>
      <c r="L340" s="145"/>
      <c r="M340" s="150"/>
      <c r="T340" s="151"/>
      <c r="AT340" s="147" t="s">
        <v>172</v>
      </c>
      <c r="AU340" s="147" t="s">
        <v>90</v>
      </c>
      <c r="AV340" s="12" t="s">
        <v>88</v>
      </c>
      <c r="AW340" s="12" t="s">
        <v>34</v>
      </c>
      <c r="AX340" s="12" t="s">
        <v>80</v>
      </c>
      <c r="AY340" s="147" t="s">
        <v>161</v>
      </c>
    </row>
    <row r="341" spans="2:65" s="12" customFormat="1" ht="22.5">
      <c r="B341" s="145"/>
      <c r="D341" s="146" t="s">
        <v>172</v>
      </c>
      <c r="E341" s="147" t="s">
        <v>1</v>
      </c>
      <c r="F341" s="148" t="s">
        <v>1137</v>
      </c>
      <c r="H341" s="147" t="s">
        <v>1</v>
      </c>
      <c r="I341" s="149"/>
      <c r="L341" s="145"/>
      <c r="M341" s="150"/>
      <c r="T341" s="151"/>
      <c r="AT341" s="147" t="s">
        <v>172</v>
      </c>
      <c r="AU341" s="147" t="s">
        <v>90</v>
      </c>
      <c r="AV341" s="12" t="s">
        <v>88</v>
      </c>
      <c r="AW341" s="12" t="s">
        <v>34</v>
      </c>
      <c r="AX341" s="12" t="s">
        <v>80</v>
      </c>
      <c r="AY341" s="147" t="s">
        <v>161</v>
      </c>
    </row>
    <row r="342" spans="2:65" s="13" customFormat="1" ht="11.25">
      <c r="B342" s="152"/>
      <c r="D342" s="146" t="s">
        <v>172</v>
      </c>
      <c r="E342" s="153" t="s">
        <v>1</v>
      </c>
      <c r="F342" s="154" t="s">
        <v>1299</v>
      </c>
      <c r="H342" s="155">
        <v>46.2</v>
      </c>
      <c r="I342" s="156"/>
      <c r="L342" s="152"/>
      <c r="M342" s="157"/>
      <c r="T342" s="158"/>
      <c r="AT342" s="153" t="s">
        <v>172</v>
      </c>
      <c r="AU342" s="153" t="s">
        <v>90</v>
      </c>
      <c r="AV342" s="13" t="s">
        <v>90</v>
      </c>
      <c r="AW342" s="13" t="s">
        <v>34</v>
      </c>
      <c r="AX342" s="13" t="s">
        <v>80</v>
      </c>
      <c r="AY342" s="153" t="s">
        <v>161</v>
      </c>
    </row>
    <row r="343" spans="2:65" s="14" customFormat="1" ht="11.25">
      <c r="B343" s="159"/>
      <c r="D343" s="146" t="s">
        <v>172</v>
      </c>
      <c r="E343" s="160" t="s">
        <v>1</v>
      </c>
      <c r="F343" s="161" t="s">
        <v>177</v>
      </c>
      <c r="H343" s="162">
        <v>111.75</v>
      </c>
      <c r="I343" s="163"/>
      <c r="L343" s="159"/>
      <c r="M343" s="164"/>
      <c r="T343" s="165"/>
      <c r="AT343" s="160" t="s">
        <v>172</v>
      </c>
      <c r="AU343" s="160" t="s">
        <v>90</v>
      </c>
      <c r="AV343" s="14" t="s">
        <v>169</v>
      </c>
      <c r="AW343" s="14" t="s">
        <v>34</v>
      </c>
      <c r="AX343" s="14" t="s">
        <v>88</v>
      </c>
      <c r="AY343" s="160" t="s">
        <v>161</v>
      </c>
    </row>
    <row r="344" spans="2:65" s="1" customFormat="1" ht="16.5" customHeight="1">
      <c r="B344" s="32"/>
      <c r="C344" s="132" t="s">
        <v>573</v>
      </c>
      <c r="D344" s="132" t="s">
        <v>165</v>
      </c>
      <c r="E344" s="133" t="s">
        <v>831</v>
      </c>
      <c r="F344" s="134" t="s">
        <v>832</v>
      </c>
      <c r="G344" s="135" t="s">
        <v>185</v>
      </c>
      <c r="H344" s="136">
        <v>164.34899999999999</v>
      </c>
      <c r="I344" s="137"/>
      <c r="J344" s="138">
        <f>ROUND(I344*H344,2)</f>
        <v>0</v>
      </c>
      <c r="K344" s="134" t="s">
        <v>1</v>
      </c>
      <c r="L344" s="32"/>
      <c r="M344" s="139" t="s">
        <v>1</v>
      </c>
      <c r="N344" s="140" t="s">
        <v>45</v>
      </c>
      <c r="P344" s="141">
        <f>O344*H344</f>
        <v>0</v>
      </c>
      <c r="Q344" s="141">
        <v>0</v>
      </c>
      <c r="R344" s="141">
        <f>Q344*H344</f>
        <v>0</v>
      </c>
      <c r="S344" s="141">
        <v>0</v>
      </c>
      <c r="T344" s="142">
        <f>S344*H344</f>
        <v>0</v>
      </c>
      <c r="AR344" s="143" t="s">
        <v>169</v>
      </c>
      <c r="AT344" s="143" t="s">
        <v>165</v>
      </c>
      <c r="AU344" s="143" t="s">
        <v>90</v>
      </c>
      <c r="AY344" s="17" t="s">
        <v>161</v>
      </c>
      <c r="BE344" s="144">
        <f>IF(N344="základní",J344,0)</f>
        <v>0</v>
      </c>
      <c r="BF344" s="144">
        <f>IF(N344="snížená",J344,0)</f>
        <v>0</v>
      </c>
      <c r="BG344" s="144">
        <f>IF(N344="zákl. přenesená",J344,0)</f>
        <v>0</v>
      </c>
      <c r="BH344" s="144">
        <f>IF(N344="sníž. přenesená",J344,0)</f>
        <v>0</v>
      </c>
      <c r="BI344" s="144">
        <f>IF(N344="nulová",J344,0)</f>
        <v>0</v>
      </c>
      <c r="BJ344" s="17" t="s">
        <v>88</v>
      </c>
      <c r="BK344" s="144">
        <f>ROUND(I344*H344,2)</f>
        <v>0</v>
      </c>
      <c r="BL344" s="17" t="s">
        <v>169</v>
      </c>
      <c r="BM344" s="143" t="s">
        <v>1300</v>
      </c>
    </row>
    <row r="345" spans="2:65" s="13" customFormat="1" ht="11.25">
      <c r="B345" s="152"/>
      <c r="D345" s="146" t="s">
        <v>172</v>
      </c>
      <c r="E345" s="153" t="s">
        <v>1</v>
      </c>
      <c r="F345" s="154" t="s">
        <v>1301</v>
      </c>
      <c r="H345" s="155">
        <v>164.34899999999999</v>
      </c>
      <c r="I345" s="156"/>
      <c r="L345" s="152"/>
      <c r="M345" s="157"/>
      <c r="T345" s="158"/>
      <c r="AT345" s="153" t="s">
        <v>172</v>
      </c>
      <c r="AU345" s="153" t="s">
        <v>90</v>
      </c>
      <c r="AV345" s="13" t="s">
        <v>90</v>
      </c>
      <c r="AW345" s="13" t="s">
        <v>34</v>
      </c>
      <c r="AX345" s="13" t="s">
        <v>88</v>
      </c>
      <c r="AY345" s="153" t="s">
        <v>161</v>
      </c>
    </row>
    <row r="346" spans="2:65" s="11" customFormat="1" ht="22.9" customHeight="1">
      <c r="B346" s="120"/>
      <c r="D346" s="121" t="s">
        <v>79</v>
      </c>
      <c r="E346" s="130" t="s">
        <v>1141</v>
      </c>
      <c r="F346" s="130" t="s">
        <v>1142</v>
      </c>
      <c r="I346" s="123"/>
      <c r="J346" s="131">
        <f>BK346</f>
        <v>0</v>
      </c>
      <c r="L346" s="120"/>
      <c r="M346" s="125"/>
      <c r="P346" s="126">
        <f>SUM(P347:P348)</f>
        <v>0</v>
      </c>
      <c r="R346" s="126">
        <f>SUM(R347:R348)</f>
        <v>0</v>
      </c>
      <c r="T346" s="127">
        <f>SUM(T347:T348)</f>
        <v>0</v>
      </c>
      <c r="AR346" s="121" t="s">
        <v>88</v>
      </c>
      <c r="AT346" s="128" t="s">
        <v>79</v>
      </c>
      <c r="AU346" s="128" t="s">
        <v>88</v>
      </c>
      <c r="AY346" s="121" t="s">
        <v>161</v>
      </c>
      <c r="BK346" s="129">
        <f>SUM(BK347:BK348)</f>
        <v>0</v>
      </c>
    </row>
    <row r="347" spans="2:65" s="1" customFormat="1" ht="24.2" customHeight="1">
      <c r="B347" s="32"/>
      <c r="C347" s="132" t="s">
        <v>578</v>
      </c>
      <c r="D347" s="132" t="s">
        <v>165</v>
      </c>
      <c r="E347" s="133" t="s">
        <v>1143</v>
      </c>
      <c r="F347" s="134" t="s">
        <v>1144</v>
      </c>
      <c r="G347" s="135" t="s">
        <v>185</v>
      </c>
      <c r="H347" s="136">
        <v>216.13</v>
      </c>
      <c r="I347" s="137"/>
      <c r="J347" s="138">
        <f>ROUND(I347*H347,2)</f>
        <v>0</v>
      </c>
      <c r="K347" s="134" t="s">
        <v>180</v>
      </c>
      <c r="L347" s="32"/>
      <c r="M347" s="139" t="s">
        <v>1</v>
      </c>
      <c r="N347" s="140" t="s">
        <v>45</v>
      </c>
      <c r="P347" s="141">
        <f>O347*H347</f>
        <v>0</v>
      </c>
      <c r="Q347" s="141">
        <v>0</v>
      </c>
      <c r="R347" s="141">
        <f>Q347*H347</f>
        <v>0</v>
      </c>
      <c r="S347" s="141">
        <v>0</v>
      </c>
      <c r="T347" s="142">
        <f>S347*H347</f>
        <v>0</v>
      </c>
      <c r="AR347" s="143" t="s">
        <v>169</v>
      </c>
      <c r="AT347" s="143" t="s">
        <v>165</v>
      </c>
      <c r="AU347" s="143" t="s">
        <v>90</v>
      </c>
      <c r="AY347" s="17" t="s">
        <v>161</v>
      </c>
      <c r="BE347" s="144">
        <f>IF(N347="základní",J347,0)</f>
        <v>0</v>
      </c>
      <c r="BF347" s="144">
        <f>IF(N347="snížená",J347,0)</f>
        <v>0</v>
      </c>
      <c r="BG347" s="144">
        <f>IF(N347="zákl. přenesená",J347,0)</f>
        <v>0</v>
      </c>
      <c r="BH347" s="144">
        <f>IF(N347="sníž. přenesená",J347,0)</f>
        <v>0</v>
      </c>
      <c r="BI347" s="144">
        <f>IF(N347="nulová",J347,0)</f>
        <v>0</v>
      </c>
      <c r="BJ347" s="17" t="s">
        <v>88</v>
      </c>
      <c r="BK347" s="144">
        <f>ROUND(I347*H347,2)</f>
        <v>0</v>
      </c>
      <c r="BL347" s="17" t="s">
        <v>169</v>
      </c>
      <c r="BM347" s="143" t="s">
        <v>1145</v>
      </c>
    </row>
    <row r="348" spans="2:65" s="1" customFormat="1" ht="33" customHeight="1">
      <c r="B348" s="32"/>
      <c r="C348" s="132" t="s">
        <v>583</v>
      </c>
      <c r="D348" s="132" t="s">
        <v>165</v>
      </c>
      <c r="E348" s="133" t="s">
        <v>1146</v>
      </c>
      <c r="F348" s="134" t="s">
        <v>1147</v>
      </c>
      <c r="G348" s="135" t="s">
        <v>185</v>
      </c>
      <c r="H348" s="136">
        <v>216.13</v>
      </c>
      <c r="I348" s="137"/>
      <c r="J348" s="138">
        <f>ROUND(I348*H348,2)</f>
        <v>0</v>
      </c>
      <c r="K348" s="134" t="s">
        <v>180</v>
      </c>
      <c r="L348" s="32"/>
      <c r="M348" s="139" t="s">
        <v>1</v>
      </c>
      <c r="N348" s="140" t="s">
        <v>45</v>
      </c>
      <c r="P348" s="141">
        <f>O348*H348</f>
        <v>0</v>
      </c>
      <c r="Q348" s="141">
        <v>0</v>
      </c>
      <c r="R348" s="141">
        <f>Q348*H348</f>
        <v>0</v>
      </c>
      <c r="S348" s="141">
        <v>0</v>
      </c>
      <c r="T348" s="142">
        <f>S348*H348</f>
        <v>0</v>
      </c>
      <c r="AR348" s="143" t="s">
        <v>169</v>
      </c>
      <c r="AT348" s="143" t="s">
        <v>165</v>
      </c>
      <c r="AU348" s="143" t="s">
        <v>90</v>
      </c>
      <c r="AY348" s="17" t="s">
        <v>161</v>
      </c>
      <c r="BE348" s="144">
        <f>IF(N348="základní",J348,0)</f>
        <v>0</v>
      </c>
      <c r="BF348" s="144">
        <f>IF(N348="snížená",J348,0)</f>
        <v>0</v>
      </c>
      <c r="BG348" s="144">
        <f>IF(N348="zákl. přenesená",J348,0)</f>
        <v>0</v>
      </c>
      <c r="BH348" s="144">
        <f>IF(N348="sníž. přenesená",J348,0)</f>
        <v>0</v>
      </c>
      <c r="BI348" s="144">
        <f>IF(N348="nulová",J348,0)</f>
        <v>0</v>
      </c>
      <c r="BJ348" s="17" t="s">
        <v>88</v>
      </c>
      <c r="BK348" s="144">
        <f>ROUND(I348*H348,2)</f>
        <v>0</v>
      </c>
      <c r="BL348" s="17" t="s">
        <v>169</v>
      </c>
      <c r="BM348" s="143" t="s">
        <v>1148</v>
      </c>
    </row>
    <row r="349" spans="2:65" s="11" customFormat="1" ht="25.9" customHeight="1">
      <c r="B349" s="120"/>
      <c r="D349" s="121" t="s">
        <v>79</v>
      </c>
      <c r="E349" s="122" t="s">
        <v>1149</v>
      </c>
      <c r="F349" s="122" t="s">
        <v>1150</v>
      </c>
      <c r="I349" s="123"/>
      <c r="J349" s="124">
        <f>BK349</f>
        <v>0</v>
      </c>
      <c r="L349" s="120"/>
      <c r="M349" s="125"/>
      <c r="P349" s="126">
        <f>P350+P381</f>
        <v>0</v>
      </c>
      <c r="R349" s="126">
        <f>R350+R381</f>
        <v>1.6895324999999999</v>
      </c>
      <c r="T349" s="127">
        <f>T350+T381</f>
        <v>0</v>
      </c>
      <c r="AR349" s="121" t="s">
        <v>90</v>
      </c>
      <c r="AT349" s="128" t="s">
        <v>79</v>
      </c>
      <c r="AU349" s="128" t="s">
        <v>80</v>
      </c>
      <c r="AY349" s="121" t="s">
        <v>161</v>
      </c>
      <c r="BK349" s="129">
        <f>BK350+BK381</f>
        <v>0</v>
      </c>
    </row>
    <row r="350" spans="2:65" s="11" customFormat="1" ht="22.9" customHeight="1">
      <c r="B350" s="120"/>
      <c r="D350" s="121" t="s">
        <v>79</v>
      </c>
      <c r="E350" s="130" t="s">
        <v>1151</v>
      </c>
      <c r="F350" s="130" t="s">
        <v>1152</v>
      </c>
      <c r="I350" s="123"/>
      <c r="J350" s="131">
        <f>BK350</f>
        <v>0</v>
      </c>
      <c r="L350" s="120"/>
      <c r="M350" s="125"/>
      <c r="P350" s="126">
        <f>SUM(P351:P380)</f>
        <v>0</v>
      </c>
      <c r="R350" s="126">
        <f>SUM(R351:R380)</f>
        <v>0.70169250000000016</v>
      </c>
      <c r="T350" s="127">
        <f>SUM(T351:T380)</f>
        <v>0</v>
      </c>
      <c r="AR350" s="121" t="s">
        <v>90</v>
      </c>
      <c r="AT350" s="128" t="s">
        <v>79</v>
      </c>
      <c r="AU350" s="128" t="s">
        <v>88</v>
      </c>
      <c r="AY350" s="121" t="s">
        <v>161</v>
      </c>
      <c r="BK350" s="129">
        <f>SUM(BK351:BK380)</f>
        <v>0</v>
      </c>
    </row>
    <row r="351" spans="2:65" s="1" customFormat="1" ht="24.2" customHeight="1">
      <c r="B351" s="32"/>
      <c r="C351" s="132" t="s">
        <v>589</v>
      </c>
      <c r="D351" s="132" t="s">
        <v>165</v>
      </c>
      <c r="E351" s="133" t="s">
        <v>1153</v>
      </c>
      <c r="F351" s="134" t="s">
        <v>1154</v>
      </c>
      <c r="G351" s="135" t="s">
        <v>190</v>
      </c>
      <c r="H351" s="136">
        <v>67.06</v>
      </c>
      <c r="I351" s="137"/>
      <c r="J351" s="138">
        <f>ROUND(I351*H351,2)</f>
        <v>0</v>
      </c>
      <c r="K351" s="134" t="s">
        <v>180</v>
      </c>
      <c r="L351" s="32"/>
      <c r="M351" s="139" t="s">
        <v>1</v>
      </c>
      <c r="N351" s="140" t="s">
        <v>45</v>
      </c>
      <c r="P351" s="141">
        <f>O351*H351</f>
        <v>0</v>
      </c>
      <c r="Q351" s="141">
        <v>0</v>
      </c>
      <c r="R351" s="141">
        <f>Q351*H351</f>
        <v>0</v>
      </c>
      <c r="S351" s="141">
        <v>0</v>
      </c>
      <c r="T351" s="142">
        <f>S351*H351</f>
        <v>0</v>
      </c>
      <c r="AR351" s="143" t="s">
        <v>274</v>
      </c>
      <c r="AT351" s="143" t="s">
        <v>165</v>
      </c>
      <c r="AU351" s="143" t="s">
        <v>90</v>
      </c>
      <c r="AY351" s="17" t="s">
        <v>161</v>
      </c>
      <c r="BE351" s="144">
        <f>IF(N351="základní",J351,0)</f>
        <v>0</v>
      </c>
      <c r="BF351" s="144">
        <f>IF(N351="snížená",J351,0)</f>
        <v>0</v>
      </c>
      <c r="BG351" s="144">
        <f>IF(N351="zákl. přenesená",J351,0)</f>
        <v>0</v>
      </c>
      <c r="BH351" s="144">
        <f>IF(N351="sníž. přenesená",J351,0)</f>
        <v>0</v>
      </c>
      <c r="BI351" s="144">
        <f>IF(N351="nulová",J351,0)</f>
        <v>0</v>
      </c>
      <c r="BJ351" s="17" t="s">
        <v>88</v>
      </c>
      <c r="BK351" s="144">
        <f>ROUND(I351*H351,2)</f>
        <v>0</v>
      </c>
      <c r="BL351" s="17" t="s">
        <v>274</v>
      </c>
      <c r="BM351" s="143" t="s">
        <v>1302</v>
      </c>
    </row>
    <row r="352" spans="2:65" s="13" customFormat="1" ht="11.25">
      <c r="B352" s="152"/>
      <c r="D352" s="146" t="s">
        <v>172</v>
      </c>
      <c r="E352" s="153" t="s">
        <v>1</v>
      </c>
      <c r="F352" s="154" t="s">
        <v>1303</v>
      </c>
      <c r="H352" s="155">
        <v>25.89</v>
      </c>
      <c r="I352" s="156"/>
      <c r="L352" s="152"/>
      <c r="M352" s="157"/>
      <c r="T352" s="158"/>
      <c r="AT352" s="153" t="s">
        <v>172</v>
      </c>
      <c r="AU352" s="153" t="s">
        <v>90</v>
      </c>
      <c r="AV352" s="13" t="s">
        <v>90</v>
      </c>
      <c r="AW352" s="13" t="s">
        <v>34</v>
      </c>
      <c r="AX352" s="13" t="s">
        <v>80</v>
      </c>
      <c r="AY352" s="153" t="s">
        <v>161</v>
      </c>
    </row>
    <row r="353" spans="2:65" s="13" customFormat="1" ht="11.25">
      <c r="B353" s="152"/>
      <c r="D353" s="146" t="s">
        <v>172</v>
      </c>
      <c r="E353" s="153" t="s">
        <v>1</v>
      </c>
      <c r="F353" s="154" t="s">
        <v>1304</v>
      </c>
      <c r="H353" s="155">
        <v>41.17</v>
      </c>
      <c r="I353" s="156"/>
      <c r="L353" s="152"/>
      <c r="M353" s="157"/>
      <c r="T353" s="158"/>
      <c r="AT353" s="153" t="s">
        <v>172</v>
      </c>
      <c r="AU353" s="153" t="s">
        <v>90</v>
      </c>
      <c r="AV353" s="13" t="s">
        <v>90</v>
      </c>
      <c r="AW353" s="13" t="s">
        <v>34</v>
      </c>
      <c r="AX353" s="13" t="s">
        <v>80</v>
      </c>
      <c r="AY353" s="153" t="s">
        <v>161</v>
      </c>
    </row>
    <row r="354" spans="2:65" s="14" customFormat="1" ht="11.25">
      <c r="B354" s="159"/>
      <c r="D354" s="146" t="s">
        <v>172</v>
      </c>
      <c r="E354" s="160" t="s">
        <v>1</v>
      </c>
      <c r="F354" s="161" t="s">
        <v>177</v>
      </c>
      <c r="H354" s="162">
        <v>67.06</v>
      </c>
      <c r="I354" s="163"/>
      <c r="L354" s="159"/>
      <c r="M354" s="164"/>
      <c r="T354" s="165"/>
      <c r="AT354" s="160" t="s">
        <v>172</v>
      </c>
      <c r="AU354" s="160" t="s">
        <v>90</v>
      </c>
      <c r="AV354" s="14" t="s">
        <v>169</v>
      </c>
      <c r="AW354" s="14" t="s">
        <v>34</v>
      </c>
      <c r="AX354" s="14" t="s">
        <v>88</v>
      </c>
      <c r="AY354" s="160" t="s">
        <v>161</v>
      </c>
    </row>
    <row r="355" spans="2:65" s="1" customFormat="1" ht="24.2" customHeight="1">
      <c r="B355" s="32"/>
      <c r="C355" s="132" t="s">
        <v>595</v>
      </c>
      <c r="D355" s="132" t="s">
        <v>165</v>
      </c>
      <c r="E355" s="133" t="s">
        <v>1158</v>
      </c>
      <c r="F355" s="134" t="s">
        <v>1159</v>
      </c>
      <c r="G355" s="135" t="s">
        <v>190</v>
      </c>
      <c r="H355" s="136">
        <v>69.02</v>
      </c>
      <c r="I355" s="137"/>
      <c r="J355" s="138">
        <f>ROUND(I355*H355,2)</f>
        <v>0</v>
      </c>
      <c r="K355" s="134" t="s">
        <v>180</v>
      </c>
      <c r="L355" s="32"/>
      <c r="M355" s="139" t="s">
        <v>1</v>
      </c>
      <c r="N355" s="140" t="s">
        <v>45</v>
      </c>
      <c r="P355" s="141">
        <f>O355*H355</f>
        <v>0</v>
      </c>
      <c r="Q355" s="141">
        <v>0</v>
      </c>
      <c r="R355" s="141">
        <f>Q355*H355</f>
        <v>0</v>
      </c>
      <c r="S355" s="141">
        <v>0</v>
      </c>
      <c r="T355" s="142">
        <f>S355*H355</f>
        <v>0</v>
      </c>
      <c r="AR355" s="143" t="s">
        <v>274</v>
      </c>
      <c r="AT355" s="143" t="s">
        <v>165</v>
      </c>
      <c r="AU355" s="143" t="s">
        <v>90</v>
      </c>
      <c r="AY355" s="17" t="s">
        <v>161</v>
      </c>
      <c r="BE355" s="144">
        <f>IF(N355="základní",J355,0)</f>
        <v>0</v>
      </c>
      <c r="BF355" s="144">
        <f>IF(N355="snížená",J355,0)</f>
        <v>0</v>
      </c>
      <c r="BG355" s="144">
        <f>IF(N355="zákl. přenesená",J355,0)</f>
        <v>0</v>
      </c>
      <c r="BH355" s="144">
        <f>IF(N355="sníž. přenesená",J355,0)</f>
        <v>0</v>
      </c>
      <c r="BI355" s="144">
        <f>IF(N355="nulová",J355,0)</f>
        <v>0</v>
      </c>
      <c r="BJ355" s="17" t="s">
        <v>88</v>
      </c>
      <c r="BK355" s="144">
        <f>ROUND(I355*H355,2)</f>
        <v>0</v>
      </c>
      <c r="BL355" s="17" t="s">
        <v>274</v>
      </c>
      <c r="BM355" s="143" t="s">
        <v>1305</v>
      </c>
    </row>
    <row r="356" spans="2:65" s="13" customFormat="1" ht="11.25">
      <c r="B356" s="152"/>
      <c r="D356" s="146" t="s">
        <v>172</v>
      </c>
      <c r="E356" s="153" t="s">
        <v>1</v>
      </c>
      <c r="F356" s="154" t="s">
        <v>1306</v>
      </c>
      <c r="H356" s="155">
        <v>56.37</v>
      </c>
      <c r="I356" s="156"/>
      <c r="L356" s="152"/>
      <c r="M356" s="157"/>
      <c r="T356" s="158"/>
      <c r="AT356" s="153" t="s">
        <v>172</v>
      </c>
      <c r="AU356" s="153" t="s">
        <v>90</v>
      </c>
      <c r="AV356" s="13" t="s">
        <v>90</v>
      </c>
      <c r="AW356" s="13" t="s">
        <v>34</v>
      </c>
      <c r="AX356" s="13" t="s">
        <v>80</v>
      </c>
      <c r="AY356" s="153" t="s">
        <v>161</v>
      </c>
    </row>
    <row r="357" spans="2:65" s="13" customFormat="1" ht="11.25">
      <c r="B357" s="152"/>
      <c r="D357" s="146" t="s">
        <v>172</v>
      </c>
      <c r="E357" s="153" t="s">
        <v>1</v>
      </c>
      <c r="F357" s="154" t="s">
        <v>1307</v>
      </c>
      <c r="H357" s="155">
        <v>12.65</v>
      </c>
      <c r="I357" s="156"/>
      <c r="L357" s="152"/>
      <c r="M357" s="157"/>
      <c r="T357" s="158"/>
      <c r="AT357" s="153" t="s">
        <v>172</v>
      </c>
      <c r="AU357" s="153" t="s">
        <v>90</v>
      </c>
      <c r="AV357" s="13" t="s">
        <v>90</v>
      </c>
      <c r="AW357" s="13" t="s">
        <v>34</v>
      </c>
      <c r="AX357" s="13" t="s">
        <v>80</v>
      </c>
      <c r="AY357" s="153" t="s">
        <v>161</v>
      </c>
    </row>
    <row r="358" spans="2:65" s="14" customFormat="1" ht="11.25">
      <c r="B358" s="159"/>
      <c r="D358" s="146" t="s">
        <v>172</v>
      </c>
      <c r="E358" s="160" t="s">
        <v>1</v>
      </c>
      <c r="F358" s="161" t="s">
        <v>177</v>
      </c>
      <c r="H358" s="162">
        <v>69.02</v>
      </c>
      <c r="I358" s="163"/>
      <c r="L358" s="159"/>
      <c r="M358" s="164"/>
      <c r="T358" s="165"/>
      <c r="AT358" s="160" t="s">
        <v>172</v>
      </c>
      <c r="AU358" s="160" t="s">
        <v>90</v>
      </c>
      <c r="AV358" s="14" t="s">
        <v>169</v>
      </c>
      <c r="AW358" s="14" t="s">
        <v>34</v>
      </c>
      <c r="AX358" s="14" t="s">
        <v>88</v>
      </c>
      <c r="AY358" s="160" t="s">
        <v>161</v>
      </c>
    </row>
    <row r="359" spans="2:65" s="1" customFormat="1" ht="16.5" customHeight="1">
      <c r="B359" s="32"/>
      <c r="C359" s="173" t="s">
        <v>602</v>
      </c>
      <c r="D359" s="173" t="s">
        <v>255</v>
      </c>
      <c r="E359" s="174" t="s">
        <v>1163</v>
      </c>
      <c r="F359" s="175" t="s">
        <v>1164</v>
      </c>
      <c r="G359" s="176" t="s">
        <v>185</v>
      </c>
      <c r="H359" s="177">
        <v>5.2999999999999999E-2</v>
      </c>
      <c r="I359" s="178"/>
      <c r="J359" s="179">
        <f>ROUND(I359*H359,2)</f>
        <v>0</v>
      </c>
      <c r="K359" s="175" t="s">
        <v>180</v>
      </c>
      <c r="L359" s="180"/>
      <c r="M359" s="181" t="s">
        <v>1</v>
      </c>
      <c r="N359" s="182" t="s">
        <v>45</v>
      </c>
      <c r="P359" s="141">
        <f>O359*H359</f>
        <v>0</v>
      </c>
      <c r="Q359" s="141">
        <v>1</v>
      </c>
      <c r="R359" s="141">
        <f>Q359*H359</f>
        <v>5.2999999999999999E-2</v>
      </c>
      <c r="S359" s="141">
        <v>0</v>
      </c>
      <c r="T359" s="142">
        <f>S359*H359</f>
        <v>0</v>
      </c>
      <c r="AR359" s="143" t="s">
        <v>361</v>
      </c>
      <c r="AT359" s="143" t="s">
        <v>255</v>
      </c>
      <c r="AU359" s="143" t="s">
        <v>90</v>
      </c>
      <c r="AY359" s="17" t="s">
        <v>161</v>
      </c>
      <c r="BE359" s="144">
        <f>IF(N359="základní",J359,0)</f>
        <v>0</v>
      </c>
      <c r="BF359" s="144">
        <f>IF(N359="snížená",J359,0)</f>
        <v>0</v>
      </c>
      <c r="BG359" s="144">
        <f>IF(N359="zákl. přenesená",J359,0)</f>
        <v>0</v>
      </c>
      <c r="BH359" s="144">
        <f>IF(N359="sníž. přenesená",J359,0)</f>
        <v>0</v>
      </c>
      <c r="BI359" s="144">
        <f>IF(N359="nulová",J359,0)</f>
        <v>0</v>
      </c>
      <c r="BJ359" s="17" t="s">
        <v>88</v>
      </c>
      <c r="BK359" s="144">
        <f>ROUND(I359*H359,2)</f>
        <v>0</v>
      </c>
      <c r="BL359" s="17" t="s">
        <v>274</v>
      </c>
      <c r="BM359" s="143" t="s">
        <v>1308</v>
      </c>
    </row>
    <row r="360" spans="2:65" s="1" customFormat="1" ht="19.5">
      <c r="B360" s="32"/>
      <c r="D360" s="146" t="s">
        <v>1166</v>
      </c>
      <c r="F360" s="188" t="s">
        <v>1167</v>
      </c>
      <c r="I360" s="189"/>
      <c r="L360" s="32"/>
      <c r="M360" s="190"/>
      <c r="T360" s="56"/>
      <c r="AT360" s="17" t="s">
        <v>1166</v>
      </c>
      <c r="AU360" s="17" t="s">
        <v>90</v>
      </c>
    </row>
    <row r="361" spans="2:65" s="13" customFormat="1" ht="11.25">
      <c r="B361" s="152"/>
      <c r="D361" s="146" t="s">
        <v>172</v>
      </c>
      <c r="E361" s="153" t="s">
        <v>1</v>
      </c>
      <c r="F361" s="154" t="s">
        <v>1309</v>
      </c>
      <c r="H361" s="155">
        <v>136.08000000000001</v>
      </c>
      <c r="I361" s="156"/>
      <c r="L361" s="152"/>
      <c r="M361" s="157"/>
      <c r="T361" s="158"/>
      <c r="AT361" s="153" t="s">
        <v>172</v>
      </c>
      <c r="AU361" s="153" t="s">
        <v>90</v>
      </c>
      <c r="AV361" s="13" t="s">
        <v>90</v>
      </c>
      <c r="AW361" s="13" t="s">
        <v>34</v>
      </c>
      <c r="AX361" s="13" t="s">
        <v>88</v>
      </c>
      <c r="AY361" s="153" t="s">
        <v>161</v>
      </c>
    </row>
    <row r="362" spans="2:65" s="13" customFormat="1" ht="11.25">
      <c r="B362" s="152"/>
      <c r="D362" s="146" t="s">
        <v>172</v>
      </c>
      <c r="F362" s="154" t="s">
        <v>1310</v>
      </c>
      <c r="H362" s="155">
        <v>5.2999999999999999E-2</v>
      </c>
      <c r="I362" s="156"/>
      <c r="L362" s="152"/>
      <c r="M362" s="157"/>
      <c r="T362" s="158"/>
      <c r="AT362" s="153" t="s">
        <v>172</v>
      </c>
      <c r="AU362" s="153" t="s">
        <v>90</v>
      </c>
      <c r="AV362" s="13" t="s">
        <v>90</v>
      </c>
      <c r="AW362" s="13" t="s">
        <v>4</v>
      </c>
      <c r="AX362" s="13" t="s">
        <v>88</v>
      </c>
      <c r="AY362" s="153" t="s">
        <v>161</v>
      </c>
    </row>
    <row r="363" spans="2:65" s="1" customFormat="1" ht="24.2" customHeight="1">
      <c r="B363" s="32"/>
      <c r="C363" s="132" t="s">
        <v>608</v>
      </c>
      <c r="D363" s="132" t="s">
        <v>165</v>
      </c>
      <c r="E363" s="133" t="s">
        <v>1170</v>
      </c>
      <c r="F363" s="134" t="s">
        <v>1171</v>
      </c>
      <c r="G363" s="135" t="s">
        <v>190</v>
      </c>
      <c r="H363" s="136">
        <v>82.34</v>
      </c>
      <c r="I363" s="137"/>
      <c r="J363" s="138">
        <f>ROUND(I363*H363,2)</f>
        <v>0</v>
      </c>
      <c r="K363" s="134" t="s">
        <v>180</v>
      </c>
      <c r="L363" s="32"/>
      <c r="M363" s="139" t="s">
        <v>1</v>
      </c>
      <c r="N363" s="140" t="s">
        <v>45</v>
      </c>
      <c r="P363" s="141">
        <f>O363*H363</f>
        <v>0</v>
      </c>
      <c r="Q363" s="141">
        <v>0</v>
      </c>
      <c r="R363" s="141">
        <f>Q363*H363</f>
        <v>0</v>
      </c>
      <c r="S363" s="141">
        <v>0</v>
      </c>
      <c r="T363" s="142">
        <f>S363*H363</f>
        <v>0</v>
      </c>
      <c r="AR363" s="143" t="s">
        <v>274</v>
      </c>
      <c r="AT363" s="143" t="s">
        <v>165</v>
      </c>
      <c r="AU363" s="143" t="s">
        <v>90</v>
      </c>
      <c r="AY363" s="17" t="s">
        <v>161</v>
      </c>
      <c r="BE363" s="144">
        <f>IF(N363="základní",J363,0)</f>
        <v>0</v>
      </c>
      <c r="BF363" s="144">
        <f>IF(N363="snížená",J363,0)</f>
        <v>0</v>
      </c>
      <c r="BG363" s="144">
        <f>IF(N363="zákl. přenesená",J363,0)</f>
        <v>0</v>
      </c>
      <c r="BH363" s="144">
        <f>IF(N363="sníž. přenesená",J363,0)</f>
        <v>0</v>
      </c>
      <c r="BI363" s="144">
        <f>IF(N363="nulová",J363,0)</f>
        <v>0</v>
      </c>
      <c r="BJ363" s="17" t="s">
        <v>88</v>
      </c>
      <c r="BK363" s="144">
        <f>ROUND(I363*H363,2)</f>
        <v>0</v>
      </c>
      <c r="BL363" s="17" t="s">
        <v>274</v>
      </c>
      <c r="BM363" s="143" t="s">
        <v>1311</v>
      </c>
    </row>
    <row r="364" spans="2:65" s="13" customFormat="1" ht="11.25">
      <c r="B364" s="152"/>
      <c r="D364" s="146" t="s">
        <v>172</v>
      </c>
      <c r="E364" s="153" t="s">
        <v>1</v>
      </c>
      <c r="F364" s="154" t="s">
        <v>1312</v>
      </c>
      <c r="H364" s="155">
        <v>82.34</v>
      </c>
      <c r="I364" s="156"/>
      <c r="L364" s="152"/>
      <c r="M364" s="157"/>
      <c r="T364" s="158"/>
      <c r="AT364" s="153" t="s">
        <v>172</v>
      </c>
      <c r="AU364" s="153" t="s">
        <v>90</v>
      </c>
      <c r="AV364" s="13" t="s">
        <v>90</v>
      </c>
      <c r="AW364" s="13" t="s">
        <v>34</v>
      </c>
      <c r="AX364" s="13" t="s">
        <v>88</v>
      </c>
      <c r="AY364" s="153" t="s">
        <v>161</v>
      </c>
    </row>
    <row r="365" spans="2:65" s="1" customFormat="1" ht="24.2" customHeight="1">
      <c r="B365" s="32"/>
      <c r="C365" s="132" t="s">
        <v>616</v>
      </c>
      <c r="D365" s="132" t="s">
        <v>165</v>
      </c>
      <c r="E365" s="133" t="s">
        <v>1174</v>
      </c>
      <c r="F365" s="134" t="s">
        <v>1175</v>
      </c>
      <c r="G365" s="135" t="s">
        <v>190</v>
      </c>
      <c r="H365" s="136">
        <v>34.92</v>
      </c>
      <c r="I365" s="137"/>
      <c r="J365" s="138">
        <f>ROUND(I365*H365,2)</f>
        <v>0</v>
      </c>
      <c r="K365" s="134" t="s">
        <v>180</v>
      </c>
      <c r="L365" s="32"/>
      <c r="M365" s="139" t="s">
        <v>1</v>
      </c>
      <c r="N365" s="140" t="s">
        <v>45</v>
      </c>
      <c r="P365" s="141">
        <f>O365*H365</f>
        <v>0</v>
      </c>
      <c r="Q365" s="141">
        <v>0</v>
      </c>
      <c r="R365" s="141">
        <f>Q365*H365</f>
        <v>0</v>
      </c>
      <c r="S365" s="141">
        <v>0</v>
      </c>
      <c r="T365" s="142">
        <f>S365*H365</f>
        <v>0</v>
      </c>
      <c r="AR365" s="143" t="s">
        <v>274</v>
      </c>
      <c r="AT365" s="143" t="s">
        <v>165</v>
      </c>
      <c r="AU365" s="143" t="s">
        <v>90</v>
      </c>
      <c r="AY365" s="17" t="s">
        <v>161</v>
      </c>
      <c r="BE365" s="144">
        <f>IF(N365="základní",J365,0)</f>
        <v>0</v>
      </c>
      <c r="BF365" s="144">
        <f>IF(N365="snížená",J365,0)</f>
        <v>0</v>
      </c>
      <c r="BG365" s="144">
        <f>IF(N365="zákl. přenesená",J365,0)</f>
        <v>0</v>
      </c>
      <c r="BH365" s="144">
        <f>IF(N365="sníž. přenesená",J365,0)</f>
        <v>0</v>
      </c>
      <c r="BI365" s="144">
        <f>IF(N365="nulová",J365,0)</f>
        <v>0</v>
      </c>
      <c r="BJ365" s="17" t="s">
        <v>88</v>
      </c>
      <c r="BK365" s="144">
        <f>ROUND(I365*H365,2)</f>
        <v>0</v>
      </c>
      <c r="BL365" s="17" t="s">
        <v>274</v>
      </c>
      <c r="BM365" s="143" t="s">
        <v>1313</v>
      </c>
    </row>
    <row r="366" spans="2:65" s="13" customFormat="1" ht="11.25">
      <c r="B366" s="152"/>
      <c r="D366" s="146" t="s">
        <v>172</v>
      </c>
      <c r="E366" s="153" t="s">
        <v>1</v>
      </c>
      <c r="F366" s="154" t="s">
        <v>1314</v>
      </c>
      <c r="H366" s="155">
        <v>34.92</v>
      </c>
      <c r="I366" s="156"/>
      <c r="L366" s="152"/>
      <c r="M366" s="157"/>
      <c r="T366" s="158"/>
      <c r="AT366" s="153" t="s">
        <v>172</v>
      </c>
      <c r="AU366" s="153" t="s">
        <v>90</v>
      </c>
      <c r="AV366" s="13" t="s">
        <v>90</v>
      </c>
      <c r="AW366" s="13" t="s">
        <v>34</v>
      </c>
      <c r="AX366" s="13" t="s">
        <v>88</v>
      </c>
      <c r="AY366" s="153" t="s">
        <v>161</v>
      </c>
    </row>
    <row r="367" spans="2:65" s="1" customFormat="1" ht="16.5" customHeight="1">
      <c r="B367" s="32"/>
      <c r="C367" s="173" t="s">
        <v>621</v>
      </c>
      <c r="D367" s="173" t="s">
        <v>255</v>
      </c>
      <c r="E367" s="174" t="s">
        <v>1178</v>
      </c>
      <c r="F367" s="175" t="s">
        <v>1179</v>
      </c>
      <c r="G367" s="176" t="s">
        <v>185</v>
      </c>
      <c r="H367" s="177">
        <v>4.5999999999999999E-2</v>
      </c>
      <c r="I367" s="178"/>
      <c r="J367" s="179">
        <f>ROUND(I367*H367,2)</f>
        <v>0</v>
      </c>
      <c r="K367" s="175" t="s">
        <v>180</v>
      </c>
      <c r="L367" s="180"/>
      <c r="M367" s="181" t="s">
        <v>1</v>
      </c>
      <c r="N367" s="182" t="s">
        <v>45</v>
      </c>
      <c r="P367" s="141">
        <f>O367*H367</f>
        <v>0</v>
      </c>
      <c r="Q367" s="141">
        <v>1</v>
      </c>
      <c r="R367" s="141">
        <f>Q367*H367</f>
        <v>4.5999999999999999E-2</v>
      </c>
      <c r="S367" s="141">
        <v>0</v>
      </c>
      <c r="T367" s="142">
        <f>S367*H367</f>
        <v>0</v>
      </c>
      <c r="AR367" s="143" t="s">
        <v>361</v>
      </c>
      <c r="AT367" s="143" t="s">
        <v>255</v>
      </c>
      <c r="AU367" s="143" t="s">
        <v>90</v>
      </c>
      <c r="AY367" s="17" t="s">
        <v>161</v>
      </c>
      <c r="BE367" s="144">
        <f>IF(N367="základní",J367,0)</f>
        <v>0</v>
      </c>
      <c r="BF367" s="144">
        <f>IF(N367="snížená",J367,0)</f>
        <v>0</v>
      </c>
      <c r="BG367" s="144">
        <f>IF(N367="zákl. přenesená",J367,0)</f>
        <v>0</v>
      </c>
      <c r="BH367" s="144">
        <f>IF(N367="sníž. přenesená",J367,0)</f>
        <v>0</v>
      </c>
      <c r="BI367" s="144">
        <f>IF(N367="nulová",J367,0)</f>
        <v>0</v>
      </c>
      <c r="BJ367" s="17" t="s">
        <v>88</v>
      </c>
      <c r="BK367" s="144">
        <f>ROUND(I367*H367,2)</f>
        <v>0</v>
      </c>
      <c r="BL367" s="17" t="s">
        <v>274</v>
      </c>
      <c r="BM367" s="143" t="s">
        <v>1315</v>
      </c>
    </row>
    <row r="368" spans="2:65" s="1" customFormat="1" ht="19.5">
      <c r="B368" s="32"/>
      <c r="D368" s="146" t="s">
        <v>1166</v>
      </c>
      <c r="F368" s="188" t="s">
        <v>1181</v>
      </c>
      <c r="I368" s="189"/>
      <c r="L368" s="32"/>
      <c r="M368" s="190"/>
      <c r="T368" s="56"/>
      <c r="AT368" s="17" t="s">
        <v>1166</v>
      </c>
      <c r="AU368" s="17" t="s">
        <v>90</v>
      </c>
    </row>
    <row r="369" spans="2:65" s="13" customFormat="1" ht="11.25">
      <c r="B369" s="152"/>
      <c r="D369" s="146" t="s">
        <v>172</v>
      </c>
      <c r="E369" s="153" t="s">
        <v>1</v>
      </c>
      <c r="F369" s="154" t="s">
        <v>1316</v>
      </c>
      <c r="H369" s="155">
        <v>117.26</v>
      </c>
      <c r="I369" s="156"/>
      <c r="L369" s="152"/>
      <c r="M369" s="157"/>
      <c r="T369" s="158"/>
      <c r="AT369" s="153" t="s">
        <v>172</v>
      </c>
      <c r="AU369" s="153" t="s">
        <v>90</v>
      </c>
      <c r="AV369" s="13" t="s">
        <v>90</v>
      </c>
      <c r="AW369" s="13" t="s">
        <v>34</v>
      </c>
      <c r="AX369" s="13" t="s">
        <v>88</v>
      </c>
      <c r="AY369" s="153" t="s">
        <v>161</v>
      </c>
    </row>
    <row r="370" spans="2:65" s="13" customFormat="1" ht="11.25">
      <c r="B370" s="152"/>
      <c r="D370" s="146" t="s">
        <v>172</v>
      </c>
      <c r="F370" s="154" t="s">
        <v>1317</v>
      </c>
      <c r="H370" s="155">
        <v>4.5999999999999999E-2</v>
      </c>
      <c r="I370" s="156"/>
      <c r="L370" s="152"/>
      <c r="M370" s="157"/>
      <c r="T370" s="158"/>
      <c r="AT370" s="153" t="s">
        <v>172</v>
      </c>
      <c r="AU370" s="153" t="s">
        <v>90</v>
      </c>
      <c r="AV370" s="13" t="s">
        <v>90</v>
      </c>
      <c r="AW370" s="13" t="s">
        <v>4</v>
      </c>
      <c r="AX370" s="13" t="s">
        <v>88</v>
      </c>
      <c r="AY370" s="153" t="s">
        <v>161</v>
      </c>
    </row>
    <row r="371" spans="2:65" s="1" customFormat="1" ht="21.75" customHeight="1">
      <c r="B371" s="32"/>
      <c r="C371" s="132" t="s">
        <v>625</v>
      </c>
      <c r="D371" s="132" t="s">
        <v>165</v>
      </c>
      <c r="E371" s="133" t="s">
        <v>1184</v>
      </c>
      <c r="F371" s="134" t="s">
        <v>1185</v>
      </c>
      <c r="G371" s="135" t="s">
        <v>190</v>
      </c>
      <c r="H371" s="136">
        <v>91.454999999999998</v>
      </c>
      <c r="I371" s="137"/>
      <c r="J371" s="138">
        <f>ROUND(I371*H371,2)</f>
        <v>0</v>
      </c>
      <c r="K371" s="134" t="s">
        <v>180</v>
      </c>
      <c r="L371" s="32"/>
      <c r="M371" s="139" t="s">
        <v>1</v>
      </c>
      <c r="N371" s="140" t="s">
        <v>45</v>
      </c>
      <c r="P371" s="141">
        <f>O371*H371</f>
        <v>0</v>
      </c>
      <c r="Q371" s="141">
        <v>3.8000000000000002E-4</v>
      </c>
      <c r="R371" s="141">
        <f>Q371*H371</f>
        <v>3.4752900000000003E-2</v>
      </c>
      <c r="S371" s="141">
        <v>0</v>
      </c>
      <c r="T371" s="142">
        <f>S371*H371</f>
        <v>0</v>
      </c>
      <c r="AR371" s="143" t="s">
        <v>274</v>
      </c>
      <c r="AT371" s="143" t="s">
        <v>165</v>
      </c>
      <c r="AU371" s="143" t="s">
        <v>90</v>
      </c>
      <c r="AY371" s="17" t="s">
        <v>161</v>
      </c>
      <c r="BE371" s="144">
        <f>IF(N371="základní",J371,0)</f>
        <v>0</v>
      </c>
      <c r="BF371" s="144">
        <f>IF(N371="snížená",J371,0)</f>
        <v>0</v>
      </c>
      <c r="BG371" s="144">
        <f>IF(N371="zákl. přenesená",J371,0)</f>
        <v>0</v>
      </c>
      <c r="BH371" s="144">
        <f>IF(N371="sníž. přenesená",J371,0)</f>
        <v>0</v>
      </c>
      <c r="BI371" s="144">
        <f>IF(N371="nulová",J371,0)</f>
        <v>0</v>
      </c>
      <c r="BJ371" s="17" t="s">
        <v>88</v>
      </c>
      <c r="BK371" s="144">
        <f>ROUND(I371*H371,2)</f>
        <v>0</v>
      </c>
      <c r="BL371" s="17" t="s">
        <v>274</v>
      </c>
      <c r="BM371" s="143" t="s">
        <v>1186</v>
      </c>
    </row>
    <row r="372" spans="2:65" s="13" customFormat="1" ht="11.25">
      <c r="B372" s="152"/>
      <c r="D372" s="146" t="s">
        <v>172</v>
      </c>
      <c r="E372" s="153" t="s">
        <v>1</v>
      </c>
      <c r="F372" s="154" t="s">
        <v>1318</v>
      </c>
      <c r="H372" s="155">
        <v>79.765000000000001</v>
      </c>
      <c r="I372" s="156"/>
      <c r="L372" s="152"/>
      <c r="M372" s="157"/>
      <c r="T372" s="158"/>
      <c r="AT372" s="153" t="s">
        <v>172</v>
      </c>
      <c r="AU372" s="153" t="s">
        <v>90</v>
      </c>
      <c r="AV372" s="13" t="s">
        <v>90</v>
      </c>
      <c r="AW372" s="13" t="s">
        <v>34</v>
      </c>
      <c r="AX372" s="13" t="s">
        <v>80</v>
      </c>
      <c r="AY372" s="153" t="s">
        <v>161</v>
      </c>
    </row>
    <row r="373" spans="2:65" s="13" customFormat="1" ht="11.25">
      <c r="B373" s="152"/>
      <c r="D373" s="146" t="s">
        <v>172</v>
      </c>
      <c r="E373" s="153" t="s">
        <v>1</v>
      </c>
      <c r="F373" s="154" t="s">
        <v>1319</v>
      </c>
      <c r="H373" s="155">
        <v>11.69</v>
      </c>
      <c r="I373" s="156"/>
      <c r="L373" s="152"/>
      <c r="M373" s="157"/>
      <c r="T373" s="158"/>
      <c r="AT373" s="153" t="s">
        <v>172</v>
      </c>
      <c r="AU373" s="153" t="s">
        <v>90</v>
      </c>
      <c r="AV373" s="13" t="s">
        <v>90</v>
      </c>
      <c r="AW373" s="13" t="s">
        <v>34</v>
      </c>
      <c r="AX373" s="13" t="s">
        <v>80</v>
      </c>
      <c r="AY373" s="153" t="s">
        <v>161</v>
      </c>
    </row>
    <row r="374" spans="2:65" s="14" customFormat="1" ht="11.25">
      <c r="B374" s="159"/>
      <c r="D374" s="146" t="s">
        <v>172</v>
      </c>
      <c r="E374" s="160" t="s">
        <v>1</v>
      </c>
      <c r="F374" s="161" t="s">
        <v>177</v>
      </c>
      <c r="H374" s="162">
        <v>91.454999999999998</v>
      </c>
      <c r="I374" s="163"/>
      <c r="L374" s="159"/>
      <c r="M374" s="164"/>
      <c r="T374" s="165"/>
      <c r="AT374" s="160" t="s">
        <v>172</v>
      </c>
      <c r="AU374" s="160" t="s">
        <v>90</v>
      </c>
      <c r="AV374" s="14" t="s">
        <v>169</v>
      </c>
      <c r="AW374" s="14" t="s">
        <v>34</v>
      </c>
      <c r="AX374" s="14" t="s">
        <v>88</v>
      </c>
      <c r="AY374" s="160" t="s">
        <v>161</v>
      </c>
    </row>
    <row r="375" spans="2:65" s="1" customFormat="1" ht="37.9" customHeight="1">
      <c r="B375" s="32"/>
      <c r="C375" s="173" t="s">
        <v>630</v>
      </c>
      <c r="D375" s="173" t="s">
        <v>255</v>
      </c>
      <c r="E375" s="174" t="s">
        <v>1189</v>
      </c>
      <c r="F375" s="175" t="s">
        <v>1190</v>
      </c>
      <c r="G375" s="176" t="s">
        <v>190</v>
      </c>
      <c r="H375" s="177">
        <v>91.73</v>
      </c>
      <c r="I375" s="178"/>
      <c r="J375" s="179">
        <f>ROUND(I375*H375,2)</f>
        <v>0</v>
      </c>
      <c r="K375" s="175" t="s">
        <v>180</v>
      </c>
      <c r="L375" s="180"/>
      <c r="M375" s="181" t="s">
        <v>1</v>
      </c>
      <c r="N375" s="182" t="s">
        <v>45</v>
      </c>
      <c r="P375" s="141">
        <f>O375*H375</f>
        <v>0</v>
      </c>
      <c r="Q375" s="141">
        <v>5.4000000000000003E-3</v>
      </c>
      <c r="R375" s="141">
        <f>Q375*H375</f>
        <v>0.49534200000000006</v>
      </c>
      <c r="S375" s="141">
        <v>0</v>
      </c>
      <c r="T375" s="142">
        <f>S375*H375</f>
        <v>0</v>
      </c>
      <c r="AR375" s="143" t="s">
        <v>361</v>
      </c>
      <c r="AT375" s="143" t="s">
        <v>255</v>
      </c>
      <c r="AU375" s="143" t="s">
        <v>90</v>
      </c>
      <c r="AY375" s="17" t="s">
        <v>161</v>
      </c>
      <c r="BE375" s="144">
        <f>IF(N375="základní",J375,0)</f>
        <v>0</v>
      </c>
      <c r="BF375" s="144">
        <f>IF(N375="snížená",J375,0)</f>
        <v>0</v>
      </c>
      <c r="BG375" s="144">
        <f>IF(N375="zákl. přenesená",J375,0)</f>
        <v>0</v>
      </c>
      <c r="BH375" s="144">
        <f>IF(N375="sníž. přenesená",J375,0)</f>
        <v>0</v>
      </c>
      <c r="BI375" s="144">
        <f>IF(N375="nulová",J375,0)</f>
        <v>0</v>
      </c>
      <c r="BJ375" s="17" t="s">
        <v>88</v>
      </c>
      <c r="BK375" s="144">
        <f>ROUND(I375*H375,2)</f>
        <v>0</v>
      </c>
      <c r="BL375" s="17" t="s">
        <v>274</v>
      </c>
      <c r="BM375" s="143" t="s">
        <v>1191</v>
      </c>
    </row>
    <row r="376" spans="2:65" s="13" customFormat="1" ht="11.25">
      <c r="B376" s="152"/>
      <c r="D376" s="146" t="s">
        <v>172</v>
      </c>
      <c r="E376" s="153" t="s">
        <v>1</v>
      </c>
      <c r="F376" s="154" t="s">
        <v>1318</v>
      </c>
      <c r="H376" s="155">
        <v>79.765000000000001</v>
      </c>
      <c r="I376" s="156"/>
      <c r="L376" s="152"/>
      <c r="M376" s="157"/>
      <c r="T376" s="158"/>
      <c r="AT376" s="153" t="s">
        <v>172</v>
      </c>
      <c r="AU376" s="153" t="s">
        <v>90</v>
      </c>
      <c r="AV376" s="13" t="s">
        <v>90</v>
      </c>
      <c r="AW376" s="13" t="s">
        <v>34</v>
      </c>
      <c r="AX376" s="13" t="s">
        <v>88</v>
      </c>
      <c r="AY376" s="153" t="s">
        <v>161</v>
      </c>
    </row>
    <row r="377" spans="2:65" s="13" customFormat="1" ht="11.25">
      <c r="B377" s="152"/>
      <c r="D377" s="146" t="s">
        <v>172</v>
      </c>
      <c r="F377" s="154" t="s">
        <v>1320</v>
      </c>
      <c r="H377" s="155">
        <v>91.73</v>
      </c>
      <c r="I377" s="156"/>
      <c r="L377" s="152"/>
      <c r="M377" s="157"/>
      <c r="T377" s="158"/>
      <c r="AT377" s="153" t="s">
        <v>172</v>
      </c>
      <c r="AU377" s="153" t="s">
        <v>90</v>
      </c>
      <c r="AV377" s="13" t="s">
        <v>90</v>
      </c>
      <c r="AW377" s="13" t="s">
        <v>4</v>
      </c>
      <c r="AX377" s="13" t="s">
        <v>88</v>
      </c>
      <c r="AY377" s="153" t="s">
        <v>161</v>
      </c>
    </row>
    <row r="378" spans="2:65" s="1" customFormat="1" ht="44.25" customHeight="1">
      <c r="B378" s="32"/>
      <c r="C378" s="173" t="s">
        <v>635</v>
      </c>
      <c r="D378" s="173" t="s">
        <v>255</v>
      </c>
      <c r="E378" s="174" t="s">
        <v>1193</v>
      </c>
      <c r="F378" s="175" t="s">
        <v>1194</v>
      </c>
      <c r="G378" s="176" t="s">
        <v>190</v>
      </c>
      <c r="H378" s="177">
        <v>13.444000000000001</v>
      </c>
      <c r="I378" s="178"/>
      <c r="J378" s="179">
        <f>ROUND(I378*H378,2)</f>
        <v>0</v>
      </c>
      <c r="K378" s="175" t="s">
        <v>180</v>
      </c>
      <c r="L378" s="180"/>
      <c r="M378" s="181" t="s">
        <v>1</v>
      </c>
      <c r="N378" s="182" t="s">
        <v>45</v>
      </c>
      <c r="P378" s="141">
        <f>O378*H378</f>
        <v>0</v>
      </c>
      <c r="Q378" s="141">
        <v>5.4000000000000003E-3</v>
      </c>
      <c r="R378" s="141">
        <f>Q378*H378</f>
        <v>7.2597600000000012E-2</v>
      </c>
      <c r="S378" s="141">
        <v>0</v>
      </c>
      <c r="T378" s="142">
        <f>S378*H378</f>
        <v>0</v>
      </c>
      <c r="AR378" s="143" t="s">
        <v>361</v>
      </c>
      <c r="AT378" s="143" t="s">
        <v>255</v>
      </c>
      <c r="AU378" s="143" t="s">
        <v>90</v>
      </c>
      <c r="AY378" s="17" t="s">
        <v>161</v>
      </c>
      <c r="BE378" s="144">
        <f>IF(N378="základní",J378,0)</f>
        <v>0</v>
      </c>
      <c r="BF378" s="144">
        <f>IF(N378="snížená",J378,0)</f>
        <v>0</v>
      </c>
      <c r="BG378" s="144">
        <f>IF(N378="zákl. přenesená",J378,0)</f>
        <v>0</v>
      </c>
      <c r="BH378" s="144">
        <f>IF(N378="sníž. přenesená",J378,0)</f>
        <v>0</v>
      </c>
      <c r="BI378" s="144">
        <f>IF(N378="nulová",J378,0)</f>
        <v>0</v>
      </c>
      <c r="BJ378" s="17" t="s">
        <v>88</v>
      </c>
      <c r="BK378" s="144">
        <f>ROUND(I378*H378,2)</f>
        <v>0</v>
      </c>
      <c r="BL378" s="17" t="s">
        <v>274</v>
      </c>
      <c r="BM378" s="143" t="s">
        <v>1195</v>
      </c>
    </row>
    <row r="379" spans="2:65" s="13" customFormat="1" ht="11.25">
      <c r="B379" s="152"/>
      <c r="D379" s="146" t="s">
        <v>172</v>
      </c>
      <c r="E379" s="153" t="s">
        <v>1</v>
      </c>
      <c r="F379" s="154" t="s">
        <v>1319</v>
      </c>
      <c r="H379" s="155">
        <v>11.69</v>
      </c>
      <c r="I379" s="156"/>
      <c r="L379" s="152"/>
      <c r="M379" s="157"/>
      <c r="T379" s="158"/>
      <c r="AT379" s="153" t="s">
        <v>172</v>
      </c>
      <c r="AU379" s="153" t="s">
        <v>90</v>
      </c>
      <c r="AV379" s="13" t="s">
        <v>90</v>
      </c>
      <c r="AW379" s="13" t="s">
        <v>34</v>
      </c>
      <c r="AX379" s="13" t="s">
        <v>88</v>
      </c>
      <c r="AY379" s="153" t="s">
        <v>161</v>
      </c>
    </row>
    <row r="380" spans="2:65" s="13" customFormat="1" ht="11.25">
      <c r="B380" s="152"/>
      <c r="D380" s="146" t="s">
        <v>172</v>
      </c>
      <c r="F380" s="154" t="s">
        <v>1321</v>
      </c>
      <c r="H380" s="155">
        <v>13.444000000000001</v>
      </c>
      <c r="I380" s="156"/>
      <c r="L380" s="152"/>
      <c r="M380" s="157"/>
      <c r="T380" s="158"/>
      <c r="AT380" s="153" t="s">
        <v>172</v>
      </c>
      <c r="AU380" s="153" t="s">
        <v>90</v>
      </c>
      <c r="AV380" s="13" t="s">
        <v>90</v>
      </c>
      <c r="AW380" s="13" t="s">
        <v>4</v>
      </c>
      <c r="AX380" s="13" t="s">
        <v>88</v>
      </c>
      <c r="AY380" s="153" t="s">
        <v>161</v>
      </c>
    </row>
    <row r="381" spans="2:65" s="11" customFormat="1" ht="22.9" customHeight="1">
      <c r="B381" s="120"/>
      <c r="D381" s="121" t="s">
        <v>79</v>
      </c>
      <c r="E381" s="130" t="s">
        <v>1197</v>
      </c>
      <c r="F381" s="130" t="s">
        <v>1198</v>
      </c>
      <c r="I381" s="123"/>
      <c r="J381" s="131">
        <f>BK381</f>
        <v>0</v>
      </c>
      <c r="L381" s="120"/>
      <c r="M381" s="125"/>
      <c r="P381" s="126">
        <f>SUM(P382:P385)</f>
        <v>0</v>
      </c>
      <c r="R381" s="126">
        <f>SUM(R382:R385)</f>
        <v>0.98783999999999983</v>
      </c>
      <c r="T381" s="127">
        <f>SUM(T382:T385)</f>
        <v>0</v>
      </c>
      <c r="AR381" s="121" t="s">
        <v>90</v>
      </c>
      <c r="AT381" s="128" t="s">
        <v>79</v>
      </c>
      <c r="AU381" s="128" t="s">
        <v>88</v>
      </c>
      <c r="AY381" s="121" t="s">
        <v>161</v>
      </c>
      <c r="BK381" s="129">
        <f>SUM(BK382:BK385)</f>
        <v>0</v>
      </c>
    </row>
    <row r="382" spans="2:65" s="1" customFormat="1" ht="24.2" customHeight="1">
      <c r="B382" s="32"/>
      <c r="C382" s="132" t="s">
        <v>643</v>
      </c>
      <c r="D382" s="132" t="s">
        <v>165</v>
      </c>
      <c r="E382" s="133" t="s">
        <v>1199</v>
      </c>
      <c r="F382" s="134" t="s">
        <v>1200</v>
      </c>
      <c r="G382" s="135" t="s">
        <v>266</v>
      </c>
      <c r="H382" s="136">
        <v>14</v>
      </c>
      <c r="I382" s="137"/>
      <c r="J382" s="138">
        <f>ROUND(I382*H382,2)</f>
        <v>0</v>
      </c>
      <c r="K382" s="134" t="s">
        <v>1</v>
      </c>
      <c r="L382" s="32"/>
      <c r="M382" s="139" t="s">
        <v>1</v>
      </c>
      <c r="N382" s="140" t="s">
        <v>45</v>
      </c>
      <c r="P382" s="141">
        <f>O382*H382</f>
        <v>0</v>
      </c>
      <c r="Q382" s="141">
        <v>6.0000000000000002E-5</v>
      </c>
      <c r="R382" s="141">
        <f>Q382*H382</f>
        <v>8.4000000000000003E-4</v>
      </c>
      <c r="S382" s="141">
        <v>0</v>
      </c>
      <c r="T382" s="142">
        <f>S382*H382</f>
        <v>0</v>
      </c>
      <c r="AR382" s="143" t="s">
        <v>274</v>
      </c>
      <c r="AT382" s="143" t="s">
        <v>165</v>
      </c>
      <c r="AU382" s="143" t="s">
        <v>90</v>
      </c>
      <c r="AY382" s="17" t="s">
        <v>161</v>
      </c>
      <c r="BE382" s="144">
        <f>IF(N382="základní",J382,0)</f>
        <v>0</v>
      </c>
      <c r="BF382" s="144">
        <f>IF(N382="snížená",J382,0)</f>
        <v>0</v>
      </c>
      <c r="BG382" s="144">
        <f>IF(N382="zákl. přenesená",J382,0)</f>
        <v>0</v>
      </c>
      <c r="BH382" s="144">
        <f>IF(N382="sníž. přenesená",J382,0)</f>
        <v>0</v>
      </c>
      <c r="BI382" s="144">
        <f>IF(N382="nulová",J382,0)</f>
        <v>0</v>
      </c>
      <c r="BJ382" s="17" t="s">
        <v>88</v>
      </c>
      <c r="BK382" s="144">
        <f>ROUND(I382*H382,2)</f>
        <v>0</v>
      </c>
      <c r="BL382" s="17" t="s">
        <v>274</v>
      </c>
      <c r="BM382" s="143" t="s">
        <v>1201</v>
      </c>
    </row>
    <row r="383" spans="2:65" s="12" customFormat="1" ht="22.5">
      <c r="B383" s="145"/>
      <c r="D383" s="146" t="s">
        <v>172</v>
      </c>
      <c r="E383" s="147" t="s">
        <v>1</v>
      </c>
      <c r="F383" s="148" t="s">
        <v>1202</v>
      </c>
      <c r="H383" s="147" t="s">
        <v>1</v>
      </c>
      <c r="I383" s="149"/>
      <c r="L383" s="145"/>
      <c r="M383" s="150"/>
      <c r="T383" s="151"/>
      <c r="AT383" s="147" t="s">
        <v>172</v>
      </c>
      <c r="AU383" s="147" t="s">
        <v>90</v>
      </c>
      <c r="AV383" s="12" t="s">
        <v>88</v>
      </c>
      <c r="AW383" s="12" t="s">
        <v>34</v>
      </c>
      <c r="AX383" s="12" t="s">
        <v>80</v>
      </c>
      <c r="AY383" s="147" t="s">
        <v>161</v>
      </c>
    </row>
    <row r="384" spans="2:65" s="13" customFormat="1" ht="11.25">
      <c r="B384" s="152"/>
      <c r="D384" s="146" t="s">
        <v>172</v>
      </c>
      <c r="E384" s="153" t="s">
        <v>1</v>
      </c>
      <c r="F384" s="154" t="s">
        <v>1240</v>
      </c>
      <c r="H384" s="155">
        <v>14</v>
      </c>
      <c r="I384" s="156"/>
      <c r="L384" s="152"/>
      <c r="M384" s="157"/>
      <c r="T384" s="158"/>
      <c r="AT384" s="153" t="s">
        <v>172</v>
      </c>
      <c r="AU384" s="153" t="s">
        <v>90</v>
      </c>
      <c r="AV384" s="13" t="s">
        <v>90</v>
      </c>
      <c r="AW384" s="13" t="s">
        <v>34</v>
      </c>
      <c r="AX384" s="13" t="s">
        <v>88</v>
      </c>
      <c r="AY384" s="153" t="s">
        <v>161</v>
      </c>
    </row>
    <row r="385" spans="2:65" s="1" customFormat="1" ht="24.2" customHeight="1">
      <c r="B385" s="32"/>
      <c r="C385" s="173" t="s">
        <v>651</v>
      </c>
      <c r="D385" s="173" t="s">
        <v>255</v>
      </c>
      <c r="E385" s="174" t="s">
        <v>1204</v>
      </c>
      <c r="F385" s="175" t="s">
        <v>1205</v>
      </c>
      <c r="G385" s="176" t="s">
        <v>266</v>
      </c>
      <c r="H385" s="177">
        <v>14</v>
      </c>
      <c r="I385" s="178"/>
      <c r="J385" s="179">
        <f>ROUND(I385*H385,2)</f>
        <v>0</v>
      </c>
      <c r="K385" s="175" t="s">
        <v>1</v>
      </c>
      <c r="L385" s="180"/>
      <c r="M385" s="191" t="s">
        <v>1</v>
      </c>
      <c r="N385" s="192" t="s">
        <v>45</v>
      </c>
      <c r="O385" s="185"/>
      <c r="P385" s="186">
        <f>O385*H385</f>
        <v>0</v>
      </c>
      <c r="Q385" s="186">
        <v>7.0499999999999993E-2</v>
      </c>
      <c r="R385" s="186">
        <f>Q385*H385</f>
        <v>0.98699999999999988</v>
      </c>
      <c r="S385" s="186">
        <v>0</v>
      </c>
      <c r="T385" s="187">
        <f>S385*H385</f>
        <v>0</v>
      </c>
      <c r="AR385" s="143" t="s">
        <v>361</v>
      </c>
      <c r="AT385" s="143" t="s">
        <v>255</v>
      </c>
      <c r="AU385" s="143" t="s">
        <v>90</v>
      </c>
      <c r="AY385" s="17" t="s">
        <v>161</v>
      </c>
      <c r="BE385" s="144">
        <f>IF(N385="základní",J385,0)</f>
        <v>0</v>
      </c>
      <c r="BF385" s="144">
        <f>IF(N385="snížená",J385,0)</f>
        <v>0</v>
      </c>
      <c r="BG385" s="144">
        <f>IF(N385="zákl. přenesená",J385,0)</f>
        <v>0</v>
      </c>
      <c r="BH385" s="144">
        <f>IF(N385="sníž. přenesená",J385,0)</f>
        <v>0</v>
      </c>
      <c r="BI385" s="144">
        <f>IF(N385="nulová",J385,0)</f>
        <v>0</v>
      </c>
      <c r="BJ385" s="17" t="s">
        <v>88</v>
      </c>
      <c r="BK385" s="144">
        <f>ROUND(I385*H385,2)</f>
        <v>0</v>
      </c>
      <c r="BL385" s="17" t="s">
        <v>274</v>
      </c>
      <c r="BM385" s="143" t="s">
        <v>1206</v>
      </c>
    </row>
    <row r="386" spans="2:65" s="1" customFormat="1" ht="6.95" customHeight="1">
      <c r="B386" s="44"/>
      <c r="C386" s="45"/>
      <c r="D386" s="45"/>
      <c r="E386" s="45"/>
      <c r="F386" s="45"/>
      <c r="G386" s="45"/>
      <c r="H386" s="45"/>
      <c r="I386" s="45"/>
      <c r="J386" s="45"/>
      <c r="K386" s="45"/>
      <c r="L386" s="32"/>
    </row>
  </sheetData>
  <sheetProtection algorithmName="SHA-512" hashValue="DhcGFva/lacvyqtL3I6NWVOX5DQh12fD4dD+ikGaiDR2oGh7uQI0S1Kczf64Z+Uz+wXU0SZZv66cHr89XhSUmg==" saltValue="TQGLN4RJKaHprTSk7uoUbpNjLSzaGp29rBC1s6n3MqdPzp9GSTIcpdbhvYcLbSlxOq8+vVmATZmpIBiNhIz8mA==" spinCount="100000" sheet="1" objects="1" scenarios="1" formatColumns="0" formatRows="0" autoFilter="0"/>
  <autoFilter ref="C128:K385" xr:uid="{00000000-0009-0000-0000-000003000000}"/>
  <mergeCells count="9">
    <mergeCell ref="E87:H87"/>
    <mergeCell ref="E119:H119"/>
    <mergeCell ref="E121:H121"/>
    <mergeCell ref="L2:V2"/>
    <mergeCell ref="E7:H7"/>
    <mergeCell ref="E9:H9"/>
    <mergeCell ref="E18:H18"/>
    <mergeCell ref="E27:H27"/>
    <mergeCell ref="E85:H85"/>
  </mergeCells>
  <pageMargins left="0.39370078740157483" right="0.39370078740157483" top="0.39370078740157483" bottom="0.39370078740157483" header="0" footer="0"/>
  <pageSetup paperSize="9" scale="76" fitToHeight="0" orientation="portrait"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BM474"/>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9"/>
      <c r="M2" s="219"/>
      <c r="N2" s="219"/>
      <c r="O2" s="219"/>
      <c r="P2" s="219"/>
      <c r="Q2" s="219"/>
      <c r="R2" s="219"/>
      <c r="S2" s="219"/>
      <c r="T2" s="219"/>
      <c r="U2" s="219"/>
      <c r="V2" s="219"/>
      <c r="AT2" s="17" t="s">
        <v>99</v>
      </c>
    </row>
    <row r="3" spans="2:46" ht="6.95" customHeight="1">
      <c r="B3" s="18"/>
      <c r="C3" s="19"/>
      <c r="D3" s="19"/>
      <c r="E3" s="19"/>
      <c r="F3" s="19"/>
      <c r="G3" s="19"/>
      <c r="H3" s="19"/>
      <c r="I3" s="19"/>
      <c r="J3" s="19"/>
      <c r="K3" s="19"/>
      <c r="L3" s="20"/>
      <c r="AT3" s="17" t="s">
        <v>90</v>
      </c>
    </row>
    <row r="4" spans="2:46" ht="24.95" customHeight="1">
      <c r="B4" s="20"/>
      <c r="D4" s="21" t="s">
        <v>111</v>
      </c>
      <c r="L4" s="20"/>
      <c r="M4" s="88" t="s">
        <v>10</v>
      </c>
      <c r="AT4" s="17" t="s">
        <v>4</v>
      </c>
    </row>
    <row r="5" spans="2:46" ht="6.95" customHeight="1">
      <c r="B5" s="20"/>
      <c r="L5" s="20"/>
    </row>
    <row r="6" spans="2:46" ht="12" customHeight="1">
      <c r="B6" s="20"/>
      <c r="D6" s="27" t="s">
        <v>16</v>
      </c>
      <c r="L6" s="20"/>
    </row>
    <row r="7" spans="2:46" ht="16.5" customHeight="1">
      <c r="B7" s="20"/>
      <c r="E7" s="234" t="str">
        <f>'Rekapitulace stavby'!K6</f>
        <v>III/2444 a III/0105A Přezletice, průtah - III. etapa</v>
      </c>
      <c r="F7" s="235"/>
      <c r="G7" s="235"/>
      <c r="H7" s="235"/>
      <c r="L7" s="20"/>
    </row>
    <row r="8" spans="2:46" s="1" customFormat="1" ht="12" customHeight="1">
      <c r="B8" s="32"/>
      <c r="D8" s="27" t="s">
        <v>112</v>
      </c>
      <c r="L8" s="32"/>
    </row>
    <row r="9" spans="2:46" s="1" customFormat="1" ht="16.5" customHeight="1">
      <c r="B9" s="32"/>
      <c r="E9" s="196" t="s">
        <v>1322</v>
      </c>
      <c r="F9" s="236"/>
      <c r="G9" s="236"/>
      <c r="H9" s="236"/>
      <c r="L9" s="32"/>
    </row>
    <row r="10" spans="2:46" s="1" customFormat="1" ht="11.25">
      <c r="B10" s="32"/>
      <c r="L10" s="32"/>
    </row>
    <row r="11" spans="2:46" s="1" customFormat="1" ht="12" customHeight="1">
      <c r="B11" s="32"/>
      <c r="D11" s="27" t="s">
        <v>18</v>
      </c>
      <c r="F11" s="25" t="s">
        <v>1</v>
      </c>
      <c r="I11" s="27" t="s">
        <v>19</v>
      </c>
      <c r="J11" s="25" t="s">
        <v>1</v>
      </c>
      <c r="L11" s="32"/>
    </row>
    <row r="12" spans="2:46" s="1" customFormat="1" ht="12" customHeight="1">
      <c r="B12" s="32"/>
      <c r="D12" s="27" t="s">
        <v>20</v>
      </c>
      <c r="F12" s="25" t="s">
        <v>21</v>
      </c>
      <c r="I12" s="27" t="s">
        <v>22</v>
      </c>
      <c r="J12" s="52" t="str">
        <f>'Rekapitulace stavby'!AN8</f>
        <v>10. 7. 2025</v>
      </c>
      <c r="L12" s="32"/>
    </row>
    <row r="13" spans="2:46" s="1" customFormat="1" ht="10.9" customHeight="1">
      <c r="B13" s="32"/>
      <c r="L13" s="32"/>
    </row>
    <row r="14" spans="2:46" s="1" customFormat="1" ht="12" customHeight="1">
      <c r="B14" s="32"/>
      <c r="D14" s="27" t="s">
        <v>24</v>
      </c>
      <c r="I14" s="27" t="s">
        <v>25</v>
      </c>
      <c r="J14" s="25" t="s">
        <v>1</v>
      </c>
      <c r="L14" s="32"/>
    </row>
    <row r="15" spans="2:46" s="1" customFormat="1" ht="18" customHeight="1">
      <c r="B15" s="32"/>
      <c r="E15" s="25" t="s">
        <v>26</v>
      </c>
      <c r="I15" s="27" t="s">
        <v>27</v>
      </c>
      <c r="J15" s="25" t="s">
        <v>1</v>
      </c>
      <c r="L15" s="32"/>
    </row>
    <row r="16" spans="2:46" s="1" customFormat="1" ht="6.95" customHeight="1">
      <c r="B16" s="32"/>
      <c r="L16" s="32"/>
    </row>
    <row r="17" spans="2:12" s="1" customFormat="1" ht="12" customHeight="1">
      <c r="B17" s="32"/>
      <c r="D17" s="27" t="s">
        <v>28</v>
      </c>
      <c r="I17" s="27" t="s">
        <v>25</v>
      </c>
      <c r="J17" s="28" t="str">
        <f>'Rekapitulace stavby'!AN13</f>
        <v>Vyplň údaj</v>
      </c>
      <c r="L17" s="32"/>
    </row>
    <row r="18" spans="2:12" s="1" customFormat="1" ht="18" customHeight="1">
      <c r="B18" s="32"/>
      <c r="E18" s="237" t="str">
        <f>'Rekapitulace stavby'!E14</f>
        <v>Vyplň údaj</v>
      </c>
      <c r="F18" s="218"/>
      <c r="G18" s="218"/>
      <c r="H18" s="218"/>
      <c r="I18" s="27" t="s">
        <v>27</v>
      </c>
      <c r="J18" s="28" t="str">
        <f>'Rekapitulace stavby'!AN14</f>
        <v>Vyplň údaj</v>
      </c>
      <c r="L18" s="32"/>
    </row>
    <row r="19" spans="2:12" s="1" customFormat="1" ht="6.95" customHeight="1">
      <c r="B19" s="32"/>
      <c r="L19" s="32"/>
    </row>
    <row r="20" spans="2:12" s="1" customFormat="1" ht="12" customHeight="1">
      <c r="B20" s="32"/>
      <c r="D20" s="27" t="s">
        <v>30</v>
      </c>
      <c r="I20" s="27" t="s">
        <v>25</v>
      </c>
      <c r="J20" s="25" t="str">
        <f>IF('Rekapitulace stavby'!AN16="","",'Rekapitulace stavby'!AN16)</f>
        <v>27086135</v>
      </c>
      <c r="L20" s="32"/>
    </row>
    <row r="21" spans="2:12" s="1" customFormat="1" ht="18" customHeight="1">
      <c r="B21" s="32"/>
      <c r="E21" s="25" t="str">
        <f>IF('Rekapitulace stavby'!E17="","",'Rekapitulace stavby'!E17)</f>
        <v>CR Project s.r.o.</v>
      </c>
      <c r="I21" s="27" t="s">
        <v>27</v>
      </c>
      <c r="J21" s="25" t="str">
        <f>IF('Rekapitulace stavby'!AN17="","",'Rekapitulace stavby'!AN17)</f>
        <v>CZ27086135</v>
      </c>
      <c r="L21" s="32"/>
    </row>
    <row r="22" spans="2:12" s="1" customFormat="1" ht="6.95" customHeight="1">
      <c r="B22" s="32"/>
      <c r="L22" s="32"/>
    </row>
    <row r="23" spans="2:12" s="1" customFormat="1" ht="12" customHeight="1">
      <c r="B23" s="32"/>
      <c r="D23" s="27" t="s">
        <v>35</v>
      </c>
      <c r="I23" s="27" t="s">
        <v>25</v>
      </c>
      <c r="J23" s="25" t="str">
        <f>IF('Rekapitulace stavby'!AN19="","",'Rekapitulace stavby'!AN19)</f>
        <v/>
      </c>
      <c r="L23" s="32"/>
    </row>
    <row r="24" spans="2:12" s="1" customFormat="1" ht="18" customHeight="1">
      <c r="B24" s="32"/>
      <c r="E24" s="25" t="str">
        <f>IF('Rekapitulace stavby'!E20="","",'Rekapitulace stavby'!E20)</f>
        <v>Josef Nentwich</v>
      </c>
      <c r="I24" s="27" t="s">
        <v>27</v>
      </c>
      <c r="J24" s="25" t="str">
        <f>IF('Rekapitulace stavby'!AN20="","",'Rekapitulace stavby'!AN20)</f>
        <v/>
      </c>
      <c r="L24" s="32"/>
    </row>
    <row r="25" spans="2:12" s="1" customFormat="1" ht="6.95" customHeight="1">
      <c r="B25" s="32"/>
      <c r="L25" s="32"/>
    </row>
    <row r="26" spans="2:12" s="1" customFormat="1" ht="12" customHeight="1">
      <c r="B26" s="32"/>
      <c r="D26" s="27" t="s">
        <v>38</v>
      </c>
      <c r="L26" s="32"/>
    </row>
    <row r="27" spans="2:12" s="7" customFormat="1" ht="16.5" customHeight="1">
      <c r="B27" s="89"/>
      <c r="E27" s="223" t="s">
        <v>1323</v>
      </c>
      <c r="F27" s="223"/>
      <c r="G27" s="223"/>
      <c r="H27" s="223"/>
      <c r="L27" s="89"/>
    </row>
    <row r="28" spans="2:12" s="1" customFormat="1" ht="6.95" customHeight="1">
      <c r="B28" s="32"/>
      <c r="L28" s="32"/>
    </row>
    <row r="29" spans="2:12" s="1" customFormat="1" ht="6.95" customHeight="1">
      <c r="B29" s="32"/>
      <c r="D29" s="53"/>
      <c r="E29" s="53"/>
      <c r="F29" s="53"/>
      <c r="G29" s="53"/>
      <c r="H29" s="53"/>
      <c r="I29" s="53"/>
      <c r="J29" s="53"/>
      <c r="K29" s="53"/>
      <c r="L29" s="32"/>
    </row>
    <row r="30" spans="2:12" s="1" customFormat="1" ht="25.35" customHeight="1">
      <c r="B30" s="32"/>
      <c r="D30" s="90" t="s">
        <v>40</v>
      </c>
      <c r="J30" s="66">
        <f>ROUNDUP(J125, 2)</f>
        <v>0</v>
      </c>
      <c r="L30" s="32"/>
    </row>
    <row r="31" spans="2:12" s="1" customFormat="1" ht="6.95" customHeight="1">
      <c r="B31" s="32"/>
      <c r="D31" s="53"/>
      <c r="E31" s="53"/>
      <c r="F31" s="53"/>
      <c r="G31" s="53"/>
      <c r="H31" s="53"/>
      <c r="I31" s="53"/>
      <c r="J31" s="53"/>
      <c r="K31" s="53"/>
      <c r="L31" s="32"/>
    </row>
    <row r="32" spans="2:12" s="1" customFormat="1" ht="14.45" customHeight="1">
      <c r="B32" s="32"/>
      <c r="F32" s="35" t="s">
        <v>42</v>
      </c>
      <c r="I32" s="35" t="s">
        <v>41</v>
      </c>
      <c r="J32" s="35" t="s">
        <v>43</v>
      </c>
      <c r="L32" s="32"/>
    </row>
    <row r="33" spans="2:12" s="1" customFormat="1" ht="14.45" customHeight="1">
      <c r="B33" s="32"/>
      <c r="D33" s="55" t="s">
        <v>44</v>
      </c>
      <c r="E33" s="27" t="s">
        <v>45</v>
      </c>
      <c r="F33" s="91">
        <f>ROUNDUP((SUM(BE125:BE473)),  2)</f>
        <v>0</v>
      </c>
      <c r="I33" s="92">
        <v>0.21</v>
      </c>
      <c r="J33" s="91">
        <f>ROUNDUP(((SUM(BE125:BE473))*I33),  2)</f>
        <v>0</v>
      </c>
      <c r="L33" s="32"/>
    </row>
    <row r="34" spans="2:12" s="1" customFormat="1" ht="14.45" customHeight="1">
      <c r="B34" s="32"/>
      <c r="E34" s="27" t="s">
        <v>46</v>
      </c>
      <c r="F34" s="91">
        <f>ROUNDUP((SUM(BF125:BF473)),  2)</f>
        <v>0</v>
      </c>
      <c r="I34" s="92">
        <v>0.12</v>
      </c>
      <c r="J34" s="91">
        <f>ROUNDUP(((SUM(BF125:BF473))*I34),  2)</f>
        <v>0</v>
      </c>
      <c r="L34" s="32"/>
    </row>
    <row r="35" spans="2:12" s="1" customFormat="1" ht="14.45" hidden="1" customHeight="1">
      <c r="B35" s="32"/>
      <c r="E35" s="27" t="s">
        <v>47</v>
      </c>
      <c r="F35" s="91">
        <f>ROUNDUP((SUM(BG125:BG473)),  2)</f>
        <v>0</v>
      </c>
      <c r="I35" s="92">
        <v>0.21</v>
      </c>
      <c r="J35" s="91">
        <f>0</f>
        <v>0</v>
      </c>
      <c r="L35" s="32"/>
    </row>
    <row r="36" spans="2:12" s="1" customFormat="1" ht="14.45" hidden="1" customHeight="1">
      <c r="B36" s="32"/>
      <c r="E36" s="27" t="s">
        <v>48</v>
      </c>
      <c r="F36" s="91">
        <f>ROUNDUP((SUM(BH125:BH473)),  2)</f>
        <v>0</v>
      </c>
      <c r="I36" s="92">
        <v>0.12</v>
      </c>
      <c r="J36" s="91">
        <f>0</f>
        <v>0</v>
      </c>
      <c r="L36" s="32"/>
    </row>
    <row r="37" spans="2:12" s="1" customFormat="1" ht="14.45" hidden="1" customHeight="1">
      <c r="B37" s="32"/>
      <c r="E37" s="27" t="s">
        <v>49</v>
      </c>
      <c r="F37" s="91">
        <f>ROUNDUP((SUM(BI125:BI473)),  2)</f>
        <v>0</v>
      </c>
      <c r="I37" s="92">
        <v>0</v>
      </c>
      <c r="J37" s="91">
        <f>0</f>
        <v>0</v>
      </c>
      <c r="L37" s="32"/>
    </row>
    <row r="38" spans="2:12" s="1" customFormat="1" ht="6.95" customHeight="1">
      <c r="B38" s="32"/>
      <c r="L38" s="32"/>
    </row>
    <row r="39" spans="2:12" s="1" customFormat="1" ht="25.35" customHeight="1">
      <c r="B39" s="32"/>
      <c r="C39" s="93"/>
      <c r="D39" s="94" t="s">
        <v>50</v>
      </c>
      <c r="E39" s="57"/>
      <c r="F39" s="57"/>
      <c r="G39" s="95" t="s">
        <v>51</v>
      </c>
      <c r="H39" s="96" t="s">
        <v>52</v>
      </c>
      <c r="I39" s="57"/>
      <c r="J39" s="97">
        <f>SUM(J30:J37)</f>
        <v>0</v>
      </c>
      <c r="K39" s="98"/>
      <c r="L39" s="32"/>
    </row>
    <row r="40" spans="2:12" s="1" customFormat="1" ht="14.45" customHeight="1">
      <c r="B40" s="32"/>
      <c r="L40" s="32"/>
    </row>
    <row r="41" spans="2:12" ht="14.45" customHeight="1">
      <c r="B41" s="20"/>
      <c r="L41" s="20"/>
    </row>
    <row r="42" spans="2:12" ht="14.45" customHeight="1">
      <c r="B42" s="20"/>
      <c r="L42" s="20"/>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53</v>
      </c>
      <c r="E50" s="42"/>
      <c r="F50" s="42"/>
      <c r="G50" s="41" t="s">
        <v>54</v>
      </c>
      <c r="H50" s="42"/>
      <c r="I50" s="42"/>
      <c r="J50" s="42"/>
      <c r="K50" s="42"/>
      <c r="L50" s="32"/>
    </row>
    <row r="51" spans="2:12" ht="11.25">
      <c r="B51" s="20"/>
      <c r="L51" s="20"/>
    </row>
    <row r="52" spans="2:12" ht="11.25">
      <c r="B52" s="20"/>
      <c r="L52" s="20"/>
    </row>
    <row r="53" spans="2:12" ht="11.25">
      <c r="B53" s="20"/>
      <c r="L53" s="20"/>
    </row>
    <row r="54" spans="2:12" ht="11.25">
      <c r="B54" s="20"/>
      <c r="L54" s="20"/>
    </row>
    <row r="55" spans="2:12" ht="11.25">
      <c r="B55" s="20"/>
      <c r="L55" s="20"/>
    </row>
    <row r="56" spans="2:12" ht="11.25">
      <c r="B56" s="20"/>
      <c r="L56" s="20"/>
    </row>
    <row r="57" spans="2:12" ht="11.25">
      <c r="B57" s="20"/>
      <c r="L57" s="20"/>
    </row>
    <row r="58" spans="2:12" ht="11.25">
      <c r="B58" s="20"/>
      <c r="L58" s="20"/>
    </row>
    <row r="59" spans="2:12" ht="11.25">
      <c r="B59" s="20"/>
      <c r="L59" s="20"/>
    </row>
    <row r="60" spans="2:12" ht="11.25">
      <c r="B60" s="20"/>
      <c r="L60" s="20"/>
    </row>
    <row r="61" spans="2:12" s="1" customFormat="1" ht="12.75">
      <c r="B61" s="32"/>
      <c r="D61" s="43" t="s">
        <v>55</v>
      </c>
      <c r="E61" s="34"/>
      <c r="F61" s="99" t="s">
        <v>56</v>
      </c>
      <c r="G61" s="43" t="s">
        <v>55</v>
      </c>
      <c r="H61" s="34"/>
      <c r="I61" s="34"/>
      <c r="J61" s="100" t="s">
        <v>56</v>
      </c>
      <c r="K61" s="34"/>
      <c r="L61" s="32"/>
    </row>
    <row r="62" spans="2:12" ht="11.25">
      <c r="B62" s="20"/>
      <c r="L62" s="20"/>
    </row>
    <row r="63" spans="2:12" ht="11.25">
      <c r="B63" s="20"/>
      <c r="L63" s="20"/>
    </row>
    <row r="64" spans="2:12" ht="11.25">
      <c r="B64" s="20"/>
      <c r="L64" s="20"/>
    </row>
    <row r="65" spans="2:12" s="1" customFormat="1" ht="12.75">
      <c r="B65" s="32"/>
      <c r="D65" s="41" t="s">
        <v>57</v>
      </c>
      <c r="E65" s="42"/>
      <c r="F65" s="42"/>
      <c r="G65" s="41" t="s">
        <v>58</v>
      </c>
      <c r="H65" s="42"/>
      <c r="I65" s="42"/>
      <c r="J65" s="42"/>
      <c r="K65" s="42"/>
      <c r="L65" s="32"/>
    </row>
    <row r="66" spans="2:12" ht="11.25">
      <c r="B66" s="20"/>
      <c r="L66" s="20"/>
    </row>
    <row r="67" spans="2:12" ht="11.25">
      <c r="B67" s="20"/>
      <c r="L67" s="20"/>
    </row>
    <row r="68" spans="2:12" ht="11.25">
      <c r="B68" s="20"/>
      <c r="L68" s="20"/>
    </row>
    <row r="69" spans="2:12" ht="11.25">
      <c r="B69" s="20"/>
      <c r="L69" s="20"/>
    </row>
    <row r="70" spans="2:12" ht="11.25">
      <c r="B70" s="20"/>
      <c r="L70" s="20"/>
    </row>
    <row r="71" spans="2:12" ht="11.25">
      <c r="B71" s="20"/>
      <c r="L71" s="20"/>
    </row>
    <row r="72" spans="2:12" ht="11.25">
      <c r="B72" s="20"/>
      <c r="L72" s="20"/>
    </row>
    <row r="73" spans="2:12" ht="11.25">
      <c r="B73" s="20"/>
      <c r="L73" s="20"/>
    </row>
    <row r="74" spans="2:12" ht="11.25">
      <c r="B74" s="20"/>
      <c r="L74" s="20"/>
    </row>
    <row r="75" spans="2:12" ht="11.25">
      <c r="B75" s="20"/>
      <c r="L75" s="20"/>
    </row>
    <row r="76" spans="2:12" s="1" customFormat="1" ht="12.75">
      <c r="B76" s="32"/>
      <c r="D76" s="43" t="s">
        <v>55</v>
      </c>
      <c r="E76" s="34"/>
      <c r="F76" s="99" t="s">
        <v>56</v>
      </c>
      <c r="G76" s="43" t="s">
        <v>55</v>
      </c>
      <c r="H76" s="34"/>
      <c r="I76" s="34"/>
      <c r="J76" s="100" t="s">
        <v>56</v>
      </c>
      <c r="K76" s="34"/>
      <c r="L76" s="32"/>
    </row>
    <row r="77" spans="2:12" s="1" customFormat="1" ht="14.45" customHeight="1">
      <c r="B77" s="44"/>
      <c r="C77" s="45"/>
      <c r="D77" s="45"/>
      <c r="E77" s="45"/>
      <c r="F77" s="45"/>
      <c r="G77" s="45"/>
      <c r="H77" s="45"/>
      <c r="I77" s="45"/>
      <c r="J77" s="45"/>
      <c r="K77" s="45"/>
      <c r="L77" s="32"/>
    </row>
    <row r="81" spans="2:47" s="1" customFormat="1" ht="6.95" customHeight="1">
      <c r="B81" s="46"/>
      <c r="C81" s="47"/>
      <c r="D81" s="47"/>
      <c r="E81" s="47"/>
      <c r="F81" s="47"/>
      <c r="G81" s="47"/>
      <c r="H81" s="47"/>
      <c r="I81" s="47"/>
      <c r="J81" s="47"/>
      <c r="K81" s="47"/>
      <c r="L81" s="32"/>
    </row>
    <row r="82" spans="2:47" s="1" customFormat="1" ht="24.95" customHeight="1">
      <c r="B82" s="32"/>
      <c r="C82" s="21" t="s">
        <v>114</v>
      </c>
      <c r="L82" s="32"/>
    </row>
    <row r="83" spans="2:47" s="1" customFormat="1" ht="6.95" customHeight="1">
      <c r="B83" s="32"/>
      <c r="L83" s="32"/>
    </row>
    <row r="84" spans="2:47" s="1" customFormat="1" ht="12" customHeight="1">
      <c r="B84" s="32"/>
      <c r="C84" s="27" t="s">
        <v>16</v>
      </c>
      <c r="L84" s="32"/>
    </row>
    <row r="85" spans="2:47" s="1" customFormat="1" ht="16.5" customHeight="1">
      <c r="B85" s="32"/>
      <c r="E85" s="234" t="str">
        <f>E7</f>
        <v>III/2444 a III/0105A Přezletice, průtah - III. etapa</v>
      </c>
      <c r="F85" s="235"/>
      <c r="G85" s="235"/>
      <c r="H85" s="235"/>
      <c r="L85" s="32"/>
    </row>
    <row r="86" spans="2:47" s="1" customFormat="1" ht="12" customHeight="1">
      <c r="B86" s="32"/>
      <c r="C86" s="27" t="s">
        <v>112</v>
      </c>
      <c r="L86" s="32"/>
    </row>
    <row r="87" spans="2:47" s="1" customFormat="1" ht="16.5" customHeight="1">
      <c r="B87" s="32"/>
      <c r="E87" s="196" t="str">
        <f>E9</f>
        <v>SO.301-III - SO.301-III - Dešťová kanalizace - III. etapa</v>
      </c>
      <c r="F87" s="236"/>
      <c r="G87" s="236"/>
      <c r="H87" s="236"/>
      <c r="L87" s="32"/>
    </row>
    <row r="88" spans="2:47" s="1" customFormat="1" ht="6.95" customHeight="1">
      <c r="B88" s="32"/>
      <c r="L88" s="32"/>
    </row>
    <row r="89" spans="2:47" s="1" customFormat="1" ht="12" customHeight="1">
      <c r="B89" s="32"/>
      <c r="C89" s="27" t="s">
        <v>20</v>
      </c>
      <c r="F89" s="25" t="str">
        <f>F12</f>
        <v xml:space="preserve"> </v>
      </c>
      <c r="I89" s="27" t="s">
        <v>22</v>
      </c>
      <c r="J89" s="52" t="str">
        <f>IF(J12="","",J12)</f>
        <v>10. 7. 2025</v>
      </c>
      <c r="L89" s="32"/>
    </row>
    <row r="90" spans="2:47" s="1" customFormat="1" ht="6.95" customHeight="1">
      <c r="B90" s="32"/>
      <c r="L90" s="32"/>
    </row>
    <row r="91" spans="2:47" s="1" customFormat="1" ht="15.2" customHeight="1">
      <c r="B91" s="32"/>
      <c r="C91" s="27" t="s">
        <v>24</v>
      </c>
      <c r="F91" s="25" t="str">
        <f>E15</f>
        <v>KSÚS středočeského kraje, Obec Přezletice</v>
      </c>
      <c r="I91" s="27" t="s">
        <v>30</v>
      </c>
      <c r="J91" s="30" t="str">
        <f>E21</f>
        <v>CR Project s.r.o.</v>
      </c>
      <c r="L91" s="32"/>
    </row>
    <row r="92" spans="2:47" s="1" customFormat="1" ht="15.2" customHeight="1">
      <c r="B92" s="32"/>
      <c r="C92" s="27" t="s">
        <v>28</v>
      </c>
      <c r="F92" s="25" t="str">
        <f>IF(E18="","",E18)</f>
        <v>Vyplň údaj</v>
      </c>
      <c r="I92" s="27" t="s">
        <v>35</v>
      </c>
      <c r="J92" s="30" t="str">
        <f>E24</f>
        <v>Josef Nentwich</v>
      </c>
      <c r="L92" s="32"/>
    </row>
    <row r="93" spans="2:47" s="1" customFormat="1" ht="10.35" customHeight="1">
      <c r="B93" s="32"/>
      <c r="L93" s="32"/>
    </row>
    <row r="94" spans="2:47" s="1" customFormat="1" ht="29.25" customHeight="1">
      <c r="B94" s="32"/>
      <c r="C94" s="101" t="s">
        <v>115</v>
      </c>
      <c r="D94" s="93"/>
      <c r="E94" s="93"/>
      <c r="F94" s="93"/>
      <c r="G94" s="93"/>
      <c r="H94" s="93"/>
      <c r="I94" s="93"/>
      <c r="J94" s="102" t="s">
        <v>116</v>
      </c>
      <c r="K94" s="93"/>
      <c r="L94" s="32"/>
    </row>
    <row r="95" spans="2:47" s="1" customFormat="1" ht="10.35" customHeight="1">
      <c r="B95" s="32"/>
      <c r="L95" s="32"/>
    </row>
    <row r="96" spans="2:47" s="1" customFormat="1" ht="22.9" customHeight="1">
      <c r="B96" s="32"/>
      <c r="C96" s="103" t="s">
        <v>117</v>
      </c>
      <c r="J96" s="66">
        <f>J125</f>
        <v>0</v>
      </c>
      <c r="L96" s="32"/>
      <c r="AU96" s="17" t="s">
        <v>118</v>
      </c>
    </row>
    <row r="97" spans="2:12" s="8" customFormat="1" ht="24.95" customHeight="1">
      <c r="B97" s="104"/>
      <c r="D97" s="105" t="s">
        <v>1324</v>
      </c>
      <c r="E97" s="106"/>
      <c r="F97" s="106"/>
      <c r="G97" s="106"/>
      <c r="H97" s="106"/>
      <c r="I97" s="106"/>
      <c r="J97" s="107">
        <f>J126</f>
        <v>0</v>
      </c>
      <c r="L97" s="104"/>
    </row>
    <row r="98" spans="2:12" s="8" customFormat="1" ht="24.95" customHeight="1">
      <c r="B98" s="104"/>
      <c r="D98" s="105" t="s">
        <v>119</v>
      </c>
      <c r="E98" s="106"/>
      <c r="F98" s="106"/>
      <c r="G98" s="106"/>
      <c r="H98" s="106"/>
      <c r="I98" s="106"/>
      <c r="J98" s="107">
        <f>J129</f>
        <v>0</v>
      </c>
      <c r="L98" s="104"/>
    </row>
    <row r="99" spans="2:12" s="9" customFormat="1" ht="19.899999999999999" customHeight="1">
      <c r="B99" s="108"/>
      <c r="D99" s="109" t="s">
        <v>120</v>
      </c>
      <c r="E99" s="110"/>
      <c r="F99" s="110"/>
      <c r="G99" s="110"/>
      <c r="H99" s="110"/>
      <c r="I99" s="110"/>
      <c r="J99" s="111">
        <f>J130</f>
        <v>0</v>
      </c>
      <c r="L99" s="108"/>
    </row>
    <row r="100" spans="2:12" s="9" customFormat="1" ht="19.899999999999999" customHeight="1">
      <c r="B100" s="108"/>
      <c r="D100" s="109" t="s">
        <v>124</v>
      </c>
      <c r="E100" s="110"/>
      <c r="F100" s="110"/>
      <c r="G100" s="110"/>
      <c r="H100" s="110"/>
      <c r="I100" s="110"/>
      <c r="J100" s="111">
        <f>J269</f>
        <v>0</v>
      </c>
      <c r="L100" s="108"/>
    </row>
    <row r="101" spans="2:12" s="9" customFormat="1" ht="19.899999999999999" customHeight="1">
      <c r="B101" s="108"/>
      <c r="D101" s="109" t="s">
        <v>851</v>
      </c>
      <c r="E101" s="110"/>
      <c r="F101" s="110"/>
      <c r="G101" s="110"/>
      <c r="H101" s="110"/>
      <c r="I101" s="110"/>
      <c r="J101" s="111">
        <f>J285</f>
        <v>0</v>
      </c>
      <c r="L101" s="108"/>
    </row>
    <row r="102" spans="2:12" s="9" customFormat="1" ht="19.899999999999999" customHeight="1">
      <c r="B102" s="108"/>
      <c r="D102" s="109" t="s">
        <v>853</v>
      </c>
      <c r="E102" s="110"/>
      <c r="F102" s="110"/>
      <c r="G102" s="110"/>
      <c r="H102" s="110"/>
      <c r="I102" s="110"/>
      <c r="J102" s="111">
        <f>J316</f>
        <v>0</v>
      </c>
      <c r="L102" s="108"/>
    </row>
    <row r="103" spans="2:12" s="9" customFormat="1" ht="19.899999999999999" customHeight="1">
      <c r="B103" s="108"/>
      <c r="D103" s="109" t="s">
        <v>132</v>
      </c>
      <c r="E103" s="110"/>
      <c r="F103" s="110"/>
      <c r="G103" s="110"/>
      <c r="H103" s="110"/>
      <c r="I103" s="110"/>
      <c r="J103" s="111">
        <f>J322</f>
        <v>0</v>
      </c>
      <c r="L103" s="108"/>
    </row>
    <row r="104" spans="2:12" s="9" customFormat="1" ht="19.899999999999999" customHeight="1">
      <c r="B104" s="108"/>
      <c r="D104" s="109" t="s">
        <v>855</v>
      </c>
      <c r="E104" s="110"/>
      <c r="F104" s="110"/>
      <c r="G104" s="110"/>
      <c r="H104" s="110"/>
      <c r="I104" s="110"/>
      <c r="J104" s="111">
        <f>J463</f>
        <v>0</v>
      </c>
      <c r="L104" s="108"/>
    </row>
    <row r="105" spans="2:12" s="9" customFormat="1" ht="19.899999999999999" customHeight="1">
      <c r="B105" s="108"/>
      <c r="D105" s="109" t="s">
        <v>856</v>
      </c>
      <c r="E105" s="110"/>
      <c r="F105" s="110"/>
      <c r="G105" s="110"/>
      <c r="H105" s="110"/>
      <c r="I105" s="110"/>
      <c r="J105" s="111">
        <f>J472</f>
        <v>0</v>
      </c>
      <c r="L105" s="108"/>
    </row>
    <row r="106" spans="2:12" s="1" customFormat="1" ht="21.75" customHeight="1">
      <c r="B106" s="32"/>
      <c r="L106" s="32"/>
    </row>
    <row r="107" spans="2:12" s="1" customFormat="1" ht="6.95" customHeight="1">
      <c r="B107" s="44"/>
      <c r="C107" s="45"/>
      <c r="D107" s="45"/>
      <c r="E107" s="45"/>
      <c r="F107" s="45"/>
      <c r="G107" s="45"/>
      <c r="H107" s="45"/>
      <c r="I107" s="45"/>
      <c r="J107" s="45"/>
      <c r="K107" s="45"/>
      <c r="L107" s="32"/>
    </row>
    <row r="111" spans="2:12" s="1" customFormat="1" ht="6.95" customHeight="1">
      <c r="B111" s="46"/>
      <c r="C111" s="47"/>
      <c r="D111" s="47"/>
      <c r="E111" s="47"/>
      <c r="F111" s="47"/>
      <c r="G111" s="47"/>
      <c r="H111" s="47"/>
      <c r="I111" s="47"/>
      <c r="J111" s="47"/>
      <c r="K111" s="47"/>
      <c r="L111" s="32"/>
    </row>
    <row r="112" spans="2:12" s="1" customFormat="1" ht="24.95" customHeight="1">
      <c r="B112" s="32"/>
      <c r="C112" s="21" t="s">
        <v>146</v>
      </c>
      <c r="L112" s="32"/>
    </row>
    <row r="113" spans="2:65" s="1" customFormat="1" ht="6.95" customHeight="1">
      <c r="B113" s="32"/>
      <c r="L113" s="32"/>
    </row>
    <row r="114" spans="2:65" s="1" customFormat="1" ht="12" customHeight="1">
      <c r="B114" s="32"/>
      <c r="C114" s="27" t="s">
        <v>16</v>
      </c>
      <c r="L114" s="32"/>
    </row>
    <row r="115" spans="2:65" s="1" customFormat="1" ht="16.5" customHeight="1">
      <c r="B115" s="32"/>
      <c r="E115" s="234" t="str">
        <f>E7</f>
        <v>III/2444 a III/0105A Přezletice, průtah - III. etapa</v>
      </c>
      <c r="F115" s="235"/>
      <c r="G115" s="235"/>
      <c r="H115" s="235"/>
      <c r="L115" s="32"/>
    </row>
    <row r="116" spans="2:65" s="1" customFormat="1" ht="12" customHeight="1">
      <c r="B116" s="32"/>
      <c r="C116" s="27" t="s">
        <v>112</v>
      </c>
      <c r="L116" s="32"/>
    </row>
    <row r="117" spans="2:65" s="1" customFormat="1" ht="16.5" customHeight="1">
      <c r="B117" s="32"/>
      <c r="E117" s="196" t="str">
        <f>E9</f>
        <v>SO.301-III - SO.301-III - Dešťová kanalizace - III. etapa</v>
      </c>
      <c r="F117" s="236"/>
      <c r="G117" s="236"/>
      <c r="H117" s="236"/>
      <c r="L117" s="32"/>
    </row>
    <row r="118" spans="2:65" s="1" customFormat="1" ht="6.95" customHeight="1">
      <c r="B118" s="32"/>
      <c r="L118" s="32"/>
    </row>
    <row r="119" spans="2:65" s="1" customFormat="1" ht="12" customHeight="1">
      <c r="B119" s="32"/>
      <c r="C119" s="27" t="s">
        <v>20</v>
      </c>
      <c r="F119" s="25" t="str">
        <f>F12</f>
        <v xml:space="preserve"> </v>
      </c>
      <c r="I119" s="27" t="s">
        <v>22</v>
      </c>
      <c r="J119" s="52" t="str">
        <f>IF(J12="","",J12)</f>
        <v>10. 7. 2025</v>
      </c>
      <c r="L119" s="32"/>
    </row>
    <row r="120" spans="2:65" s="1" customFormat="1" ht="6.95" customHeight="1">
      <c r="B120" s="32"/>
      <c r="L120" s="32"/>
    </row>
    <row r="121" spans="2:65" s="1" customFormat="1" ht="15.2" customHeight="1">
      <c r="B121" s="32"/>
      <c r="C121" s="27" t="s">
        <v>24</v>
      </c>
      <c r="F121" s="25" t="str">
        <f>E15</f>
        <v>KSÚS středočeského kraje, Obec Přezletice</v>
      </c>
      <c r="I121" s="27" t="s">
        <v>30</v>
      </c>
      <c r="J121" s="30" t="str">
        <f>E21</f>
        <v>CR Project s.r.o.</v>
      </c>
      <c r="L121" s="32"/>
    </row>
    <row r="122" spans="2:65" s="1" customFormat="1" ht="15.2" customHeight="1">
      <c r="B122" s="32"/>
      <c r="C122" s="27" t="s">
        <v>28</v>
      </c>
      <c r="F122" s="25" t="str">
        <f>IF(E18="","",E18)</f>
        <v>Vyplň údaj</v>
      </c>
      <c r="I122" s="27" t="s">
        <v>35</v>
      </c>
      <c r="J122" s="30" t="str">
        <f>E24</f>
        <v>Josef Nentwich</v>
      </c>
      <c r="L122" s="32"/>
    </row>
    <row r="123" spans="2:65" s="1" customFormat="1" ht="10.35" customHeight="1">
      <c r="B123" s="32"/>
      <c r="L123" s="32"/>
    </row>
    <row r="124" spans="2:65" s="10" customFormat="1" ht="29.25" customHeight="1">
      <c r="B124" s="112"/>
      <c r="C124" s="113" t="s">
        <v>147</v>
      </c>
      <c r="D124" s="114" t="s">
        <v>65</v>
      </c>
      <c r="E124" s="114" t="s">
        <v>61</v>
      </c>
      <c r="F124" s="114" t="s">
        <v>62</v>
      </c>
      <c r="G124" s="114" t="s">
        <v>148</v>
      </c>
      <c r="H124" s="114" t="s">
        <v>149</v>
      </c>
      <c r="I124" s="114" t="s">
        <v>150</v>
      </c>
      <c r="J124" s="114" t="s">
        <v>116</v>
      </c>
      <c r="K124" s="115" t="s">
        <v>151</v>
      </c>
      <c r="L124" s="112"/>
      <c r="M124" s="59" t="s">
        <v>1</v>
      </c>
      <c r="N124" s="60" t="s">
        <v>44</v>
      </c>
      <c r="O124" s="60" t="s">
        <v>152</v>
      </c>
      <c r="P124" s="60" t="s">
        <v>153</v>
      </c>
      <c r="Q124" s="60" t="s">
        <v>154</v>
      </c>
      <c r="R124" s="60" t="s">
        <v>155</v>
      </c>
      <c r="S124" s="60" t="s">
        <v>156</v>
      </c>
      <c r="T124" s="61" t="s">
        <v>157</v>
      </c>
    </row>
    <row r="125" spans="2:65" s="1" customFormat="1" ht="22.9" customHeight="1">
      <c r="B125" s="32"/>
      <c r="C125" s="64" t="s">
        <v>158</v>
      </c>
      <c r="J125" s="116">
        <f>BK125</f>
        <v>0</v>
      </c>
      <c r="L125" s="32"/>
      <c r="M125" s="62"/>
      <c r="N125" s="53"/>
      <c r="O125" s="53"/>
      <c r="P125" s="117">
        <f>P126+P129</f>
        <v>0</v>
      </c>
      <c r="Q125" s="53"/>
      <c r="R125" s="117">
        <f>R126+R129</f>
        <v>837.68169723000005</v>
      </c>
      <c r="S125" s="53"/>
      <c r="T125" s="118">
        <f>T126+T129</f>
        <v>18.296700000000001</v>
      </c>
      <c r="AT125" s="17" t="s">
        <v>79</v>
      </c>
      <c r="AU125" s="17" t="s">
        <v>118</v>
      </c>
      <c r="BK125" s="119">
        <f>BK126+BK129</f>
        <v>0</v>
      </c>
    </row>
    <row r="126" spans="2:65" s="11" customFormat="1" ht="25.9" customHeight="1">
      <c r="B126" s="120"/>
      <c r="D126" s="121" t="s">
        <v>79</v>
      </c>
      <c r="E126" s="122" t="s">
        <v>233</v>
      </c>
      <c r="F126" s="122" t="s">
        <v>1081</v>
      </c>
      <c r="I126" s="123"/>
      <c r="J126" s="124">
        <f>BK126</f>
        <v>0</v>
      </c>
      <c r="L126" s="120"/>
      <c r="M126" s="125"/>
      <c r="P126" s="126">
        <f>SUM(P127:P128)</f>
        <v>0</v>
      </c>
      <c r="R126" s="126">
        <f>SUM(R127:R128)</f>
        <v>0</v>
      </c>
      <c r="T126" s="127">
        <f>SUM(T127:T128)</f>
        <v>11.2455</v>
      </c>
      <c r="AR126" s="121" t="s">
        <v>88</v>
      </c>
      <c r="AT126" s="128" t="s">
        <v>79</v>
      </c>
      <c r="AU126" s="128" t="s">
        <v>80</v>
      </c>
      <c r="AY126" s="121" t="s">
        <v>161</v>
      </c>
      <c r="BK126" s="129">
        <f>SUM(BK127:BK128)</f>
        <v>0</v>
      </c>
    </row>
    <row r="127" spans="2:65" s="1" customFormat="1" ht="24.2" customHeight="1">
      <c r="B127" s="32"/>
      <c r="C127" s="132" t="s">
        <v>88</v>
      </c>
      <c r="D127" s="132" t="s">
        <v>165</v>
      </c>
      <c r="E127" s="133" t="s">
        <v>1325</v>
      </c>
      <c r="F127" s="134" t="s">
        <v>1326</v>
      </c>
      <c r="G127" s="135" t="s">
        <v>168</v>
      </c>
      <c r="H127" s="136">
        <v>4.9980000000000002</v>
      </c>
      <c r="I127" s="137"/>
      <c r="J127" s="138">
        <f>ROUND(I127*H127,2)</f>
        <v>0</v>
      </c>
      <c r="K127" s="134" t="s">
        <v>180</v>
      </c>
      <c r="L127" s="32"/>
      <c r="M127" s="139" t="s">
        <v>1</v>
      </c>
      <c r="N127" s="140" t="s">
        <v>45</v>
      </c>
      <c r="P127" s="141">
        <f>O127*H127</f>
        <v>0</v>
      </c>
      <c r="Q127" s="141">
        <v>0</v>
      </c>
      <c r="R127" s="141">
        <f>Q127*H127</f>
        <v>0</v>
      </c>
      <c r="S127" s="141">
        <v>2.25</v>
      </c>
      <c r="T127" s="142">
        <f>S127*H127</f>
        <v>11.2455</v>
      </c>
      <c r="AR127" s="143" t="s">
        <v>169</v>
      </c>
      <c r="AT127" s="143" t="s">
        <v>165</v>
      </c>
      <c r="AU127" s="143" t="s">
        <v>88</v>
      </c>
      <c r="AY127" s="17" t="s">
        <v>161</v>
      </c>
      <c r="BE127" s="144">
        <f>IF(N127="základní",J127,0)</f>
        <v>0</v>
      </c>
      <c r="BF127" s="144">
        <f>IF(N127="snížená",J127,0)</f>
        <v>0</v>
      </c>
      <c r="BG127" s="144">
        <f>IF(N127="zákl. přenesená",J127,0)</f>
        <v>0</v>
      </c>
      <c r="BH127" s="144">
        <f>IF(N127="sníž. přenesená",J127,0)</f>
        <v>0</v>
      </c>
      <c r="BI127" s="144">
        <f>IF(N127="nulová",J127,0)</f>
        <v>0</v>
      </c>
      <c r="BJ127" s="17" t="s">
        <v>88</v>
      </c>
      <c r="BK127" s="144">
        <f>ROUND(I127*H127,2)</f>
        <v>0</v>
      </c>
      <c r="BL127" s="17" t="s">
        <v>169</v>
      </c>
      <c r="BM127" s="143" t="s">
        <v>1327</v>
      </c>
    </row>
    <row r="128" spans="2:65" s="13" customFormat="1" ht="11.25">
      <c r="B128" s="152"/>
      <c r="D128" s="146" t="s">
        <v>172</v>
      </c>
      <c r="E128" s="153" t="s">
        <v>1</v>
      </c>
      <c r="F128" s="154" t="s">
        <v>1328</v>
      </c>
      <c r="H128" s="155">
        <v>4.9980000000000002</v>
      </c>
      <c r="I128" s="156"/>
      <c r="L128" s="152"/>
      <c r="M128" s="157"/>
      <c r="T128" s="158"/>
      <c r="AT128" s="153" t="s">
        <v>172</v>
      </c>
      <c r="AU128" s="153" t="s">
        <v>88</v>
      </c>
      <c r="AV128" s="13" t="s">
        <v>90</v>
      </c>
      <c r="AW128" s="13" t="s">
        <v>34</v>
      </c>
      <c r="AX128" s="13" t="s">
        <v>88</v>
      </c>
      <c r="AY128" s="153" t="s">
        <v>161</v>
      </c>
    </row>
    <row r="129" spans="2:65" s="11" customFormat="1" ht="25.9" customHeight="1">
      <c r="B129" s="120"/>
      <c r="D129" s="121" t="s">
        <v>79</v>
      </c>
      <c r="E129" s="122" t="s">
        <v>159</v>
      </c>
      <c r="F129" s="122" t="s">
        <v>160</v>
      </c>
      <c r="I129" s="123"/>
      <c r="J129" s="124">
        <f>BK129</f>
        <v>0</v>
      </c>
      <c r="L129" s="120"/>
      <c r="M129" s="125"/>
      <c r="P129" s="126">
        <f>P130+P269+P285+P316+P322+P463+P472</f>
        <v>0</v>
      </c>
      <c r="R129" s="126">
        <f>R130+R269+R285+R316+R322+R463+R472</f>
        <v>837.68169723000005</v>
      </c>
      <c r="T129" s="127">
        <f>T130+T269+T285+T316+T322+T463+T472</f>
        <v>7.0511999999999997</v>
      </c>
      <c r="AR129" s="121" t="s">
        <v>88</v>
      </c>
      <c r="AT129" s="128" t="s">
        <v>79</v>
      </c>
      <c r="AU129" s="128" t="s">
        <v>80</v>
      </c>
      <c r="AY129" s="121" t="s">
        <v>161</v>
      </c>
      <c r="BK129" s="129">
        <f>BK130+BK269+BK285+BK316+BK322+BK463+BK472</f>
        <v>0</v>
      </c>
    </row>
    <row r="130" spans="2:65" s="11" customFormat="1" ht="22.9" customHeight="1">
      <c r="B130" s="120"/>
      <c r="D130" s="121" t="s">
        <v>79</v>
      </c>
      <c r="E130" s="130" t="s">
        <v>88</v>
      </c>
      <c r="F130" s="130" t="s">
        <v>162</v>
      </c>
      <c r="I130" s="123"/>
      <c r="J130" s="131">
        <f>BK130</f>
        <v>0</v>
      </c>
      <c r="L130" s="120"/>
      <c r="M130" s="125"/>
      <c r="P130" s="126">
        <f>SUM(P131:P268)</f>
        <v>0</v>
      </c>
      <c r="R130" s="126">
        <f>SUM(R131:R268)</f>
        <v>423.23865359999996</v>
      </c>
      <c r="T130" s="127">
        <f>SUM(T131:T268)</f>
        <v>4.7249999999999996</v>
      </c>
      <c r="AR130" s="121" t="s">
        <v>88</v>
      </c>
      <c r="AT130" s="128" t="s">
        <v>79</v>
      </c>
      <c r="AU130" s="128" t="s">
        <v>88</v>
      </c>
      <c r="AY130" s="121" t="s">
        <v>161</v>
      </c>
      <c r="BK130" s="129">
        <f>SUM(BK131:BK268)</f>
        <v>0</v>
      </c>
    </row>
    <row r="131" spans="2:65" s="1" customFormat="1" ht="24.2" customHeight="1">
      <c r="B131" s="32"/>
      <c r="C131" s="132" t="s">
        <v>90</v>
      </c>
      <c r="D131" s="132" t="s">
        <v>165</v>
      </c>
      <c r="E131" s="133" t="s">
        <v>1329</v>
      </c>
      <c r="F131" s="134" t="s">
        <v>1330</v>
      </c>
      <c r="G131" s="135" t="s">
        <v>190</v>
      </c>
      <c r="H131" s="136">
        <v>6.3</v>
      </c>
      <c r="I131" s="137"/>
      <c r="J131" s="138">
        <f>ROUND(I131*H131,2)</f>
        <v>0</v>
      </c>
      <c r="K131" s="134" t="s">
        <v>180</v>
      </c>
      <c r="L131" s="32"/>
      <c r="M131" s="139" t="s">
        <v>1</v>
      </c>
      <c r="N131" s="140" t="s">
        <v>45</v>
      </c>
      <c r="P131" s="141">
        <f>O131*H131</f>
        <v>0</v>
      </c>
      <c r="Q131" s="141">
        <v>0</v>
      </c>
      <c r="R131" s="141">
        <f>Q131*H131</f>
        <v>0</v>
      </c>
      <c r="S131" s="141">
        <v>0.75</v>
      </c>
      <c r="T131" s="142">
        <f>S131*H131</f>
        <v>4.7249999999999996</v>
      </c>
      <c r="AR131" s="143" t="s">
        <v>169</v>
      </c>
      <c r="AT131" s="143" t="s">
        <v>165</v>
      </c>
      <c r="AU131" s="143" t="s">
        <v>90</v>
      </c>
      <c r="AY131" s="17" t="s">
        <v>161</v>
      </c>
      <c r="BE131" s="144">
        <f>IF(N131="základní",J131,0)</f>
        <v>0</v>
      </c>
      <c r="BF131" s="144">
        <f>IF(N131="snížená",J131,0)</f>
        <v>0</v>
      </c>
      <c r="BG131" s="144">
        <f>IF(N131="zákl. přenesená",J131,0)</f>
        <v>0</v>
      </c>
      <c r="BH131" s="144">
        <f>IF(N131="sníž. přenesená",J131,0)</f>
        <v>0</v>
      </c>
      <c r="BI131" s="144">
        <f>IF(N131="nulová",J131,0)</f>
        <v>0</v>
      </c>
      <c r="BJ131" s="17" t="s">
        <v>88</v>
      </c>
      <c r="BK131" s="144">
        <f>ROUND(I131*H131,2)</f>
        <v>0</v>
      </c>
      <c r="BL131" s="17" t="s">
        <v>169</v>
      </c>
      <c r="BM131" s="143" t="s">
        <v>1331</v>
      </c>
    </row>
    <row r="132" spans="2:65" s="13" customFormat="1" ht="11.25">
      <c r="B132" s="152"/>
      <c r="D132" s="146" t="s">
        <v>172</v>
      </c>
      <c r="E132" s="153" t="s">
        <v>1</v>
      </c>
      <c r="F132" s="154" t="s">
        <v>1332</v>
      </c>
      <c r="H132" s="155">
        <v>6.3</v>
      </c>
      <c r="I132" s="156"/>
      <c r="L132" s="152"/>
      <c r="M132" s="157"/>
      <c r="T132" s="158"/>
      <c r="AT132" s="153" t="s">
        <v>172</v>
      </c>
      <c r="AU132" s="153" t="s">
        <v>90</v>
      </c>
      <c r="AV132" s="13" t="s">
        <v>90</v>
      </c>
      <c r="AW132" s="13" t="s">
        <v>34</v>
      </c>
      <c r="AX132" s="13" t="s">
        <v>88</v>
      </c>
      <c r="AY132" s="153" t="s">
        <v>161</v>
      </c>
    </row>
    <row r="133" spans="2:65" s="1" customFormat="1" ht="24.2" customHeight="1">
      <c r="B133" s="32"/>
      <c r="C133" s="132" t="s">
        <v>170</v>
      </c>
      <c r="D133" s="132" t="s">
        <v>165</v>
      </c>
      <c r="E133" s="133" t="s">
        <v>872</v>
      </c>
      <c r="F133" s="134" t="s">
        <v>873</v>
      </c>
      <c r="G133" s="135" t="s">
        <v>874</v>
      </c>
      <c r="H133" s="136">
        <v>480</v>
      </c>
      <c r="I133" s="137"/>
      <c r="J133" s="138">
        <f>ROUND(I133*H133,2)</f>
        <v>0</v>
      </c>
      <c r="K133" s="134" t="s">
        <v>180</v>
      </c>
      <c r="L133" s="32"/>
      <c r="M133" s="139" t="s">
        <v>1</v>
      </c>
      <c r="N133" s="140" t="s">
        <v>45</v>
      </c>
      <c r="P133" s="141">
        <f>O133*H133</f>
        <v>0</v>
      </c>
      <c r="Q133" s="141">
        <v>3.0000000000000001E-5</v>
      </c>
      <c r="R133" s="141">
        <f>Q133*H133</f>
        <v>1.44E-2</v>
      </c>
      <c r="S133" s="141">
        <v>0</v>
      </c>
      <c r="T133" s="142">
        <f>S133*H133</f>
        <v>0</v>
      </c>
      <c r="AR133" s="143" t="s">
        <v>169</v>
      </c>
      <c r="AT133" s="143" t="s">
        <v>165</v>
      </c>
      <c r="AU133" s="143" t="s">
        <v>90</v>
      </c>
      <c r="AY133" s="17" t="s">
        <v>161</v>
      </c>
      <c r="BE133" s="144">
        <f>IF(N133="základní",J133,0)</f>
        <v>0</v>
      </c>
      <c r="BF133" s="144">
        <f>IF(N133="snížená",J133,0)</f>
        <v>0</v>
      </c>
      <c r="BG133" s="144">
        <f>IF(N133="zákl. přenesená",J133,0)</f>
        <v>0</v>
      </c>
      <c r="BH133" s="144">
        <f>IF(N133="sníž. přenesená",J133,0)</f>
        <v>0</v>
      </c>
      <c r="BI133" s="144">
        <f>IF(N133="nulová",J133,0)</f>
        <v>0</v>
      </c>
      <c r="BJ133" s="17" t="s">
        <v>88</v>
      </c>
      <c r="BK133" s="144">
        <f>ROUND(I133*H133,2)</f>
        <v>0</v>
      </c>
      <c r="BL133" s="17" t="s">
        <v>169</v>
      </c>
      <c r="BM133" s="143" t="s">
        <v>1333</v>
      </c>
    </row>
    <row r="134" spans="2:65" s="13" customFormat="1" ht="11.25">
      <c r="B134" s="152"/>
      <c r="D134" s="146" t="s">
        <v>172</v>
      </c>
      <c r="E134" s="153" t="s">
        <v>1</v>
      </c>
      <c r="F134" s="154" t="s">
        <v>1334</v>
      </c>
      <c r="H134" s="155">
        <v>480</v>
      </c>
      <c r="I134" s="156"/>
      <c r="L134" s="152"/>
      <c r="M134" s="157"/>
      <c r="T134" s="158"/>
      <c r="AT134" s="153" t="s">
        <v>172</v>
      </c>
      <c r="AU134" s="153" t="s">
        <v>90</v>
      </c>
      <c r="AV134" s="13" t="s">
        <v>90</v>
      </c>
      <c r="AW134" s="13" t="s">
        <v>34</v>
      </c>
      <c r="AX134" s="13" t="s">
        <v>88</v>
      </c>
      <c r="AY134" s="153" t="s">
        <v>161</v>
      </c>
    </row>
    <row r="135" spans="2:65" s="1" customFormat="1" ht="16.5" customHeight="1">
      <c r="B135" s="32"/>
      <c r="C135" s="132" t="s">
        <v>169</v>
      </c>
      <c r="D135" s="132" t="s">
        <v>165</v>
      </c>
      <c r="E135" s="133" t="s">
        <v>1335</v>
      </c>
      <c r="F135" s="134" t="s">
        <v>1336</v>
      </c>
      <c r="G135" s="135" t="s">
        <v>266</v>
      </c>
      <c r="H135" s="136">
        <v>100</v>
      </c>
      <c r="I135" s="137"/>
      <c r="J135" s="138">
        <f>ROUND(I135*H135,2)</f>
        <v>0</v>
      </c>
      <c r="K135" s="134" t="s">
        <v>180</v>
      </c>
      <c r="L135" s="32"/>
      <c r="M135" s="139" t="s">
        <v>1</v>
      </c>
      <c r="N135" s="140" t="s">
        <v>45</v>
      </c>
      <c r="P135" s="141">
        <f>O135*H135</f>
        <v>0</v>
      </c>
      <c r="Q135" s="141">
        <v>4.1599999999999996E-3</v>
      </c>
      <c r="R135" s="141">
        <f>Q135*H135</f>
        <v>0.41599999999999998</v>
      </c>
      <c r="S135" s="141">
        <v>0</v>
      </c>
      <c r="T135" s="142">
        <f>S135*H135</f>
        <v>0</v>
      </c>
      <c r="AR135" s="143" t="s">
        <v>169</v>
      </c>
      <c r="AT135" s="143" t="s">
        <v>165</v>
      </c>
      <c r="AU135" s="143" t="s">
        <v>90</v>
      </c>
      <c r="AY135" s="17" t="s">
        <v>161</v>
      </c>
      <c r="BE135" s="144">
        <f>IF(N135="základní",J135,0)</f>
        <v>0</v>
      </c>
      <c r="BF135" s="144">
        <f>IF(N135="snížená",J135,0)</f>
        <v>0</v>
      </c>
      <c r="BG135" s="144">
        <f>IF(N135="zákl. přenesená",J135,0)</f>
        <v>0</v>
      </c>
      <c r="BH135" s="144">
        <f>IF(N135="sníž. přenesená",J135,0)</f>
        <v>0</v>
      </c>
      <c r="BI135" s="144">
        <f>IF(N135="nulová",J135,0)</f>
        <v>0</v>
      </c>
      <c r="BJ135" s="17" t="s">
        <v>88</v>
      </c>
      <c r="BK135" s="144">
        <f>ROUND(I135*H135,2)</f>
        <v>0</v>
      </c>
      <c r="BL135" s="17" t="s">
        <v>169</v>
      </c>
      <c r="BM135" s="143" t="s">
        <v>1337</v>
      </c>
    </row>
    <row r="136" spans="2:65" s="1" customFormat="1" ht="16.5" customHeight="1">
      <c r="B136" s="32"/>
      <c r="C136" s="132" t="s">
        <v>199</v>
      </c>
      <c r="D136" s="132" t="s">
        <v>165</v>
      </c>
      <c r="E136" s="133" t="s">
        <v>1338</v>
      </c>
      <c r="F136" s="134" t="s">
        <v>1339</v>
      </c>
      <c r="G136" s="135" t="s">
        <v>266</v>
      </c>
      <c r="H136" s="136">
        <v>100</v>
      </c>
      <c r="I136" s="137"/>
      <c r="J136" s="138">
        <f>ROUND(I136*H136,2)</f>
        <v>0</v>
      </c>
      <c r="K136" s="134" t="s">
        <v>180</v>
      </c>
      <c r="L136" s="32"/>
      <c r="M136" s="139" t="s">
        <v>1</v>
      </c>
      <c r="N136" s="140" t="s">
        <v>45</v>
      </c>
      <c r="P136" s="141">
        <f>O136*H136</f>
        <v>0</v>
      </c>
      <c r="Q136" s="141">
        <v>0</v>
      </c>
      <c r="R136" s="141">
        <f>Q136*H136</f>
        <v>0</v>
      </c>
      <c r="S136" s="141">
        <v>0</v>
      </c>
      <c r="T136" s="142">
        <f>S136*H136</f>
        <v>0</v>
      </c>
      <c r="AR136" s="143" t="s">
        <v>169</v>
      </c>
      <c r="AT136" s="143" t="s">
        <v>165</v>
      </c>
      <c r="AU136" s="143" t="s">
        <v>90</v>
      </c>
      <c r="AY136" s="17" t="s">
        <v>161</v>
      </c>
      <c r="BE136" s="144">
        <f>IF(N136="základní",J136,0)</f>
        <v>0</v>
      </c>
      <c r="BF136" s="144">
        <f>IF(N136="snížená",J136,0)</f>
        <v>0</v>
      </c>
      <c r="BG136" s="144">
        <f>IF(N136="zákl. přenesená",J136,0)</f>
        <v>0</v>
      </c>
      <c r="BH136" s="144">
        <f>IF(N136="sníž. přenesená",J136,0)</f>
        <v>0</v>
      </c>
      <c r="BI136" s="144">
        <f>IF(N136="nulová",J136,0)</f>
        <v>0</v>
      </c>
      <c r="BJ136" s="17" t="s">
        <v>88</v>
      </c>
      <c r="BK136" s="144">
        <f>ROUND(I136*H136,2)</f>
        <v>0</v>
      </c>
      <c r="BL136" s="17" t="s">
        <v>169</v>
      </c>
      <c r="BM136" s="143" t="s">
        <v>1340</v>
      </c>
    </row>
    <row r="137" spans="2:65" s="1" customFormat="1" ht="24.2" customHeight="1">
      <c r="B137" s="32"/>
      <c r="C137" s="132" t="s">
        <v>215</v>
      </c>
      <c r="D137" s="132" t="s">
        <v>165</v>
      </c>
      <c r="E137" s="133" t="s">
        <v>1341</v>
      </c>
      <c r="F137" s="134" t="s">
        <v>1342</v>
      </c>
      <c r="G137" s="135" t="s">
        <v>168</v>
      </c>
      <c r="H137" s="136">
        <v>256.69900000000001</v>
      </c>
      <c r="I137" s="137"/>
      <c r="J137" s="138">
        <f>ROUND(I137*H137,2)</f>
        <v>0</v>
      </c>
      <c r="K137" s="134" t="s">
        <v>180</v>
      </c>
      <c r="L137" s="32"/>
      <c r="M137" s="139" t="s">
        <v>1</v>
      </c>
      <c r="N137" s="140" t="s">
        <v>45</v>
      </c>
      <c r="P137" s="141">
        <f>O137*H137</f>
        <v>0</v>
      </c>
      <c r="Q137" s="141">
        <v>0</v>
      </c>
      <c r="R137" s="141">
        <f>Q137*H137</f>
        <v>0</v>
      </c>
      <c r="S137" s="141">
        <v>0</v>
      </c>
      <c r="T137" s="142">
        <f>S137*H137</f>
        <v>0</v>
      </c>
      <c r="AR137" s="143" t="s">
        <v>169</v>
      </c>
      <c r="AT137" s="143" t="s">
        <v>165</v>
      </c>
      <c r="AU137" s="143" t="s">
        <v>90</v>
      </c>
      <c r="AY137" s="17" t="s">
        <v>161</v>
      </c>
      <c r="BE137" s="144">
        <f>IF(N137="základní",J137,0)</f>
        <v>0</v>
      </c>
      <c r="BF137" s="144">
        <f>IF(N137="snížená",J137,0)</f>
        <v>0</v>
      </c>
      <c r="BG137" s="144">
        <f>IF(N137="zákl. přenesená",J137,0)</f>
        <v>0</v>
      </c>
      <c r="BH137" s="144">
        <f>IF(N137="sníž. přenesená",J137,0)</f>
        <v>0</v>
      </c>
      <c r="BI137" s="144">
        <f>IF(N137="nulová",J137,0)</f>
        <v>0</v>
      </c>
      <c r="BJ137" s="17" t="s">
        <v>88</v>
      </c>
      <c r="BK137" s="144">
        <f>ROUND(I137*H137,2)</f>
        <v>0</v>
      </c>
      <c r="BL137" s="17" t="s">
        <v>169</v>
      </c>
      <c r="BM137" s="143" t="s">
        <v>1343</v>
      </c>
    </row>
    <row r="138" spans="2:65" s="13" customFormat="1" ht="11.25">
      <c r="B138" s="152"/>
      <c r="D138" s="146" t="s">
        <v>172</v>
      </c>
      <c r="E138" s="153" t="s">
        <v>1</v>
      </c>
      <c r="F138" s="154" t="s">
        <v>1344</v>
      </c>
      <c r="H138" s="155">
        <v>256.69900000000001</v>
      </c>
      <c r="I138" s="156"/>
      <c r="L138" s="152"/>
      <c r="M138" s="157"/>
      <c r="T138" s="158"/>
      <c r="AT138" s="153" t="s">
        <v>172</v>
      </c>
      <c r="AU138" s="153" t="s">
        <v>90</v>
      </c>
      <c r="AV138" s="13" t="s">
        <v>90</v>
      </c>
      <c r="AW138" s="13" t="s">
        <v>34</v>
      </c>
      <c r="AX138" s="13" t="s">
        <v>88</v>
      </c>
      <c r="AY138" s="153" t="s">
        <v>161</v>
      </c>
    </row>
    <row r="139" spans="2:65" s="1" customFormat="1" ht="21.75" customHeight="1">
      <c r="B139" s="32"/>
      <c r="C139" s="173" t="s">
        <v>223</v>
      </c>
      <c r="D139" s="173" t="s">
        <v>255</v>
      </c>
      <c r="E139" s="174" t="s">
        <v>1345</v>
      </c>
      <c r="F139" s="175" t="s">
        <v>1346</v>
      </c>
      <c r="G139" s="176" t="s">
        <v>185</v>
      </c>
      <c r="H139" s="177">
        <v>22.686</v>
      </c>
      <c r="I139" s="178"/>
      <c r="J139" s="179">
        <f>ROUND(I139*H139,2)</f>
        <v>0</v>
      </c>
      <c r="K139" s="175" t="s">
        <v>180</v>
      </c>
      <c r="L139" s="180"/>
      <c r="M139" s="181" t="s">
        <v>1</v>
      </c>
      <c r="N139" s="182" t="s">
        <v>45</v>
      </c>
      <c r="P139" s="141">
        <f>O139*H139</f>
        <v>0</v>
      </c>
      <c r="Q139" s="141">
        <v>1</v>
      </c>
      <c r="R139" s="141">
        <f>Q139*H139</f>
        <v>22.686</v>
      </c>
      <c r="S139" s="141">
        <v>0</v>
      </c>
      <c r="T139" s="142">
        <f>S139*H139</f>
        <v>0</v>
      </c>
      <c r="AR139" s="143" t="s">
        <v>228</v>
      </c>
      <c r="AT139" s="143" t="s">
        <v>255</v>
      </c>
      <c r="AU139" s="143" t="s">
        <v>90</v>
      </c>
      <c r="AY139" s="17" t="s">
        <v>161</v>
      </c>
      <c r="BE139" s="144">
        <f>IF(N139="základní",J139,0)</f>
        <v>0</v>
      </c>
      <c r="BF139" s="144">
        <f>IF(N139="snížená",J139,0)</f>
        <v>0</v>
      </c>
      <c r="BG139" s="144">
        <f>IF(N139="zákl. přenesená",J139,0)</f>
        <v>0</v>
      </c>
      <c r="BH139" s="144">
        <f>IF(N139="sníž. přenesená",J139,0)</f>
        <v>0</v>
      </c>
      <c r="BI139" s="144">
        <f>IF(N139="nulová",J139,0)</f>
        <v>0</v>
      </c>
      <c r="BJ139" s="17" t="s">
        <v>88</v>
      </c>
      <c r="BK139" s="144">
        <f>ROUND(I139*H139,2)</f>
        <v>0</v>
      </c>
      <c r="BL139" s="17" t="s">
        <v>169</v>
      </c>
      <c r="BM139" s="143" t="s">
        <v>1347</v>
      </c>
    </row>
    <row r="140" spans="2:65" s="13" customFormat="1" ht="11.25">
      <c r="B140" s="152"/>
      <c r="D140" s="146" t="s">
        <v>172</v>
      </c>
      <c r="E140" s="153" t="s">
        <v>1</v>
      </c>
      <c r="F140" s="154" t="s">
        <v>1348</v>
      </c>
      <c r="H140" s="155">
        <v>22.460999999999999</v>
      </c>
      <c r="I140" s="156"/>
      <c r="L140" s="152"/>
      <c r="M140" s="157"/>
      <c r="T140" s="158"/>
      <c r="AT140" s="153" t="s">
        <v>172</v>
      </c>
      <c r="AU140" s="153" t="s">
        <v>90</v>
      </c>
      <c r="AV140" s="13" t="s">
        <v>90</v>
      </c>
      <c r="AW140" s="13" t="s">
        <v>34</v>
      </c>
      <c r="AX140" s="13" t="s">
        <v>88</v>
      </c>
      <c r="AY140" s="153" t="s">
        <v>161</v>
      </c>
    </row>
    <row r="141" spans="2:65" s="13" customFormat="1" ht="11.25">
      <c r="B141" s="152"/>
      <c r="D141" s="146" t="s">
        <v>172</v>
      </c>
      <c r="F141" s="154" t="s">
        <v>1349</v>
      </c>
      <c r="H141" s="155">
        <v>22.686</v>
      </c>
      <c r="I141" s="156"/>
      <c r="L141" s="152"/>
      <c r="M141" s="157"/>
      <c r="T141" s="158"/>
      <c r="AT141" s="153" t="s">
        <v>172</v>
      </c>
      <c r="AU141" s="153" t="s">
        <v>90</v>
      </c>
      <c r="AV141" s="13" t="s">
        <v>90</v>
      </c>
      <c r="AW141" s="13" t="s">
        <v>4</v>
      </c>
      <c r="AX141" s="13" t="s">
        <v>88</v>
      </c>
      <c r="AY141" s="153" t="s">
        <v>161</v>
      </c>
    </row>
    <row r="142" spans="2:65" s="1" customFormat="1" ht="16.5" customHeight="1">
      <c r="B142" s="32"/>
      <c r="C142" s="132" t="s">
        <v>228</v>
      </c>
      <c r="D142" s="132" t="s">
        <v>165</v>
      </c>
      <c r="E142" s="133" t="s">
        <v>1350</v>
      </c>
      <c r="F142" s="134" t="s">
        <v>1351</v>
      </c>
      <c r="G142" s="135" t="s">
        <v>266</v>
      </c>
      <c r="H142" s="136">
        <v>261</v>
      </c>
      <c r="I142" s="137"/>
      <c r="J142" s="138">
        <f>ROUND(I142*H142,2)</f>
        <v>0</v>
      </c>
      <c r="K142" s="134" t="s">
        <v>180</v>
      </c>
      <c r="L142" s="32"/>
      <c r="M142" s="139" t="s">
        <v>1</v>
      </c>
      <c r="N142" s="140" t="s">
        <v>45</v>
      </c>
      <c r="P142" s="141">
        <f>O142*H142</f>
        <v>0</v>
      </c>
      <c r="Q142" s="141">
        <v>3.6900000000000002E-2</v>
      </c>
      <c r="R142" s="141">
        <f>Q142*H142</f>
        <v>9.6309000000000005</v>
      </c>
      <c r="S142" s="141">
        <v>0</v>
      </c>
      <c r="T142" s="142">
        <f>S142*H142</f>
        <v>0</v>
      </c>
      <c r="AR142" s="143" t="s">
        <v>169</v>
      </c>
      <c r="AT142" s="143" t="s">
        <v>165</v>
      </c>
      <c r="AU142" s="143" t="s">
        <v>90</v>
      </c>
      <c r="AY142" s="17" t="s">
        <v>161</v>
      </c>
      <c r="BE142" s="144">
        <f>IF(N142="základní",J142,0)</f>
        <v>0</v>
      </c>
      <c r="BF142" s="144">
        <f>IF(N142="snížená",J142,0)</f>
        <v>0</v>
      </c>
      <c r="BG142" s="144">
        <f>IF(N142="zákl. přenesená",J142,0)</f>
        <v>0</v>
      </c>
      <c r="BH142" s="144">
        <f>IF(N142="sníž. přenesená",J142,0)</f>
        <v>0</v>
      </c>
      <c r="BI142" s="144">
        <f>IF(N142="nulová",J142,0)</f>
        <v>0</v>
      </c>
      <c r="BJ142" s="17" t="s">
        <v>88</v>
      </c>
      <c r="BK142" s="144">
        <f>ROUND(I142*H142,2)</f>
        <v>0</v>
      </c>
      <c r="BL142" s="17" t="s">
        <v>169</v>
      </c>
      <c r="BM142" s="143" t="s">
        <v>90</v>
      </c>
    </row>
    <row r="143" spans="2:65" s="12" customFormat="1" ht="11.25">
      <c r="B143" s="145"/>
      <c r="D143" s="146" t="s">
        <v>172</v>
      </c>
      <c r="E143" s="147" t="s">
        <v>1</v>
      </c>
      <c r="F143" s="148" t="s">
        <v>1352</v>
      </c>
      <c r="H143" s="147" t="s">
        <v>1</v>
      </c>
      <c r="I143" s="149"/>
      <c r="L143" s="145"/>
      <c r="M143" s="150"/>
      <c r="T143" s="151"/>
      <c r="AT143" s="147" t="s">
        <v>172</v>
      </c>
      <c r="AU143" s="147" t="s">
        <v>90</v>
      </c>
      <c r="AV143" s="12" t="s">
        <v>88</v>
      </c>
      <c r="AW143" s="12" t="s">
        <v>34</v>
      </c>
      <c r="AX143" s="12" t="s">
        <v>80</v>
      </c>
      <c r="AY143" s="147" t="s">
        <v>161</v>
      </c>
    </row>
    <row r="144" spans="2:65" s="13" customFormat="1" ht="11.25">
      <c r="B144" s="152"/>
      <c r="D144" s="146" t="s">
        <v>172</v>
      </c>
      <c r="E144" s="153" t="s">
        <v>1</v>
      </c>
      <c r="F144" s="154" t="s">
        <v>1353</v>
      </c>
      <c r="H144" s="155">
        <v>124</v>
      </c>
      <c r="I144" s="156"/>
      <c r="L144" s="152"/>
      <c r="M144" s="157"/>
      <c r="T144" s="158"/>
      <c r="AT144" s="153" t="s">
        <v>172</v>
      </c>
      <c r="AU144" s="153" t="s">
        <v>90</v>
      </c>
      <c r="AV144" s="13" t="s">
        <v>90</v>
      </c>
      <c r="AW144" s="13" t="s">
        <v>34</v>
      </c>
      <c r="AX144" s="13" t="s">
        <v>80</v>
      </c>
      <c r="AY144" s="153" t="s">
        <v>161</v>
      </c>
    </row>
    <row r="145" spans="2:65" s="12" customFormat="1" ht="11.25">
      <c r="B145" s="145"/>
      <c r="D145" s="146" t="s">
        <v>172</v>
      </c>
      <c r="E145" s="147" t="s">
        <v>1</v>
      </c>
      <c r="F145" s="148" t="s">
        <v>1354</v>
      </c>
      <c r="H145" s="147" t="s">
        <v>1</v>
      </c>
      <c r="I145" s="149"/>
      <c r="L145" s="145"/>
      <c r="M145" s="150"/>
      <c r="T145" s="151"/>
      <c r="AT145" s="147" t="s">
        <v>172</v>
      </c>
      <c r="AU145" s="147" t="s">
        <v>90</v>
      </c>
      <c r="AV145" s="12" t="s">
        <v>88</v>
      </c>
      <c r="AW145" s="12" t="s">
        <v>34</v>
      </c>
      <c r="AX145" s="12" t="s">
        <v>80</v>
      </c>
      <c r="AY145" s="147" t="s">
        <v>161</v>
      </c>
    </row>
    <row r="146" spans="2:65" s="13" customFormat="1" ht="11.25">
      <c r="B146" s="152"/>
      <c r="D146" s="146" t="s">
        <v>172</v>
      </c>
      <c r="E146" s="153" t="s">
        <v>1</v>
      </c>
      <c r="F146" s="154" t="s">
        <v>1355</v>
      </c>
      <c r="H146" s="155">
        <v>137</v>
      </c>
      <c r="I146" s="156"/>
      <c r="L146" s="152"/>
      <c r="M146" s="157"/>
      <c r="T146" s="158"/>
      <c r="AT146" s="153" t="s">
        <v>172</v>
      </c>
      <c r="AU146" s="153" t="s">
        <v>90</v>
      </c>
      <c r="AV146" s="13" t="s">
        <v>90</v>
      </c>
      <c r="AW146" s="13" t="s">
        <v>34</v>
      </c>
      <c r="AX146" s="13" t="s">
        <v>80</v>
      </c>
      <c r="AY146" s="153" t="s">
        <v>161</v>
      </c>
    </row>
    <row r="147" spans="2:65" s="14" customFormat="1" ht="11.25">
      <c r="B147" s="159"/>
      <c r="D147" s="146" t="s">
        <v>172</v>
      </c>
      <c r="E147" s="160" t="s">
        <v>1</v>
      </c>
      <c r="F147" s="161" t="s">
        <v>177</v>
      </c>
      <c r="H147" s="162">
        <v>261</v>
      </c>
      <c r="I147" s="163"/>
      <c r="L147" s="159"/>
      <c r="M147" s="164"/>
      <c r="T147" s="165"/>
      <c r="AT147" s="160" t="s">
        <v>172</v>
      </c>
      <c r="AU147" s="160" t="s">
        <v>90</v>
      </c>
      <c r="AV147" s="14" t="s">
        <v>169</v>
      </c>
      <c r="AW147" s="14" t="s">
        <v>34</v>
      </c>
      <c r="AX147" s="14" t="s">
        <v>88</v>
      </c>
      <c r="AY147" s="160" t="s">
        <v>161</v>
      </c>
    </row>
    <row r="148" spans="2:65" s="1" customFormat="1" ht="24.2" customHeight="1">
      <c r="B148" s="32"/>
      <c r="C148" s="132" t="s">
        <v>233</v>
      </c>
      <c r="D148" s="132" t="s">
        <v>165</v>
      </c>
      <c r="E148" s="133" t="s">
        <v>1356</v>
      </c>
      <c r="F148" s="134" t="s">
        <v>1357</v>
      </c>
      <c r="G148" s="135" t="s">
        <v>266</v>
      </c>
      <c r="H148" s="136">
        <v>36.5</v>
      </c>
      <c r="I148" s="137"/>
      <c r="J148" s="138">
        <f>ROUND(I148*H148,2)</f>
        <v>0</v>
      </c>
      <c r="K148" s="134" t="s">
        <v>180</v>
      </c>
      <c r="L148" s="32"/>
      <c r="M148" s="139" t="s">
        <v>1</v>
      </c>
      <c r="N148" s="140" t="s">
        <v>45</v>
      </c>
      <c r="P148" s="141">
        <f>O148*H148</f>
        <v>0</v>
      </c>
      <c r="Q148" s="141">
        <v>3.6900000000000002E-2</v>
      </c>
      <c r="R148" s="141">
        <f>Q148*H148</f>
        <v>1.3468500000000001</v>
      </c>
      <c r="S148" s="141">
        <v>0</v>
      </c>
      <c r="T148" s="142">
        <f>S148*H148</f>
        <v>0</v>
      </c>
      <c r="AR148" s="143" t="s">
        <v>169</v>
      </c>
      <c r="AT148" s="143" t="s">
        <v>165</v>
      </c>
      <c r="AU148" s="143" t="s">
        <v>90</v>
      </c>
      <c r="AY148" s="17" t="s">
        <v>161</v>
      </c>
      <c r="BE148" s="144">
        <f>IF(N148="základní",J148,0)</f>
        <v>0</v>
      </c>
      <c r="BF148" s="144">
        <f>IF(N148="snížená",J148,0)</f>
        <v>0</v>
      </c>
      <c r="BG148" s="144">
        <f>IF(N148="zákl. přenesená",J148,0)</f>
        <v>0</v>
      </c>
      <c r="BH148" s="144">
        <f>IF(N148="sníž. přenesená",J148,0)</f>
        <v>0</v>
      </c>
      <c r="BI148" s="144">
        <f>IF(N148="nulová",J148,0)</f>
        <v>0</v>
      </c>
      <c r="BJ148" s="17" t="s">
        <v>88</v>
      </c>
      <c r="BK148" s="144">
        <f>ROUND(I148*H148,2)</f>
        <v>0</v>
      </c>
      <c r="BL148" s="17" t="s">
        <v>169</v>
      </c>
      <c r="BM148" s="143" t="s">
        <v>169</v>
      </c>
    </row>
    <row r="149" spans="2:65" s="12" customFormat="1" ht="11.25">
      <c r="B149" s="145"/>
      <c r="D149" s="146" t="s">
        <v>172</v>
      </c>
      <c r="E149" s="147" t="s">
        <v>1</v>
      </c>
      <c r="F149" s="148" t="s">
        <v>1352</v>
      </c>
      <c r="H149" s="147" t="s">
        <v>1</v>
      </c>
      <c r="I149" s="149"/>
      <c r="L149" s="145"/>
      <c r="M149" s="150"/>
      <c r="T149" s="151"/>
      <c r="AT149" s="147" t="s">
        <v>172</v>
      </c>
      <c r="AU149" s="147" t="s">
        <v>90</v>
      </c>
      <c r="AV149" s="12" t="s">
        <v>88</v>
      </c>
      <c r="AW149" s="12" t="s">
        <v>34</v>
      </c>
      <c r="AX149" s="12" t="s">
        <v>80</v>
      </c>
      <c r="AY149" s="147" t="s">
        <v>161</v>
      </c>
    </row>
    <row r="150" spans="2:65" s="13" customFormat="1" ht="11.25">
      <c r="B150" s="152"/>
      <c r="D150" s="146" t="s">
        <v>172</v>
      </c>
      <c r="E150" s="153" t="s">
        <v>1</v>
      </c>
      <c r="F150" s="154" t="s">
        <v>1358</v>
      </c>
      <c r="H150" s="155">
        <v>8</v>
      </c>
      <c r="I150" s="156"/>
      <c r="L150" s="152"/>
      <c r="M150" s="157"/>
      <c r="T150" s="158"/>
      <c r="AT150" s="153" t="s">
        <v>172</v>
      </c>
      <c r="AU150" s="153" t="s">
        <v>90</v>
      </c>
      <c r="AV150" s="13" t="s">
        <v>90</v>
      </c>
      <c r="AW150" s="13" t="s">
        <v>34</v>
      </c>
      <c r="AX150" s="13" t="s">
        <v>80</v>
      </c>
      <c r="AY150" s="153" t="s">
        <v>161</v>
      </c>
    </row>
    <row r="151" spans="2:65" s="12" customFormat="1" ht="11.25">
      <c r="B151" s="145"/>
      <c r="D151" s="146" t="s">
        <v>172</v>
      </c>
      <c r="E151" s="147" t="s">
        <v>1</v>
      </c>
      <c r="F151" s="148" t="s">
        <v>1354</v>
      </c>
      <c r="H151" s="147" t="s">
        <v>1</v>
      </c>
      <c r="I151" s="149"/>
      <c r="L151" s="145"/>
      <c r="M151" s="150"/>
      <c r="T151" s="151"/>
      <c r="AT151" s="147" t="s">
        <v>172</v>
      </c>
      <c r="AU151" s="147" t="s">
        <v>90</v>
      </c>
      <c r="AV151" s="12" t="s">
        <v>88</v>
      </c>
      <c r="AW151" s="12" t="s">
        <v>34</v>
      </c>
      <c r="AX151" s="12" t="s">
        <v>80</v>
      </c>
      <c r="AY151" s="147" t="s">
        <v>161</v>
      </c>
    </row>
    <row r="152" spans="2:65" s="13" customFormat="1" ht="11.25">
      <c r="B152" s="152"/>
      <c r="D152" s="146" t="s">
        <v>172</v>
      </c>
      <c r="E152" s="153" t="s">
        <v>1</v>
      </c>
      <c r="F152" s="154" t="s">
        <v>1359</v>
      </c>
      <c r="H152" s="155">
        <v>28.5</v>
      </c>
      <c r="I152" s="156"/>
      <c r="L152" s="152"/>
      <c r="M152" s="157"/>
      <c r="T152" s="158"/>
      <c r="AT152" s="153" t="s">
        <v>172</v>
      </c>
      <c r="AU152" s="153" t="s">
        <v>90</v>
      </c>
      <c r="AV152" s="13" t="s">
        <v>90</v>
      </c>
      <c r="AW152" s="13" t="s">
        <v>34</v>
      </c>
      <c r="AX152" s="13" t="s">
        <v>80</v>
      </c>
      <c r="AY152" s="153" t="s">
        <v>161</v>
      </c>
    </row>
    <row r="153" spans="2:65" s="14" customFormat="1" ht="11.25">
      <c r="B153" s="159"/>
      <c r="D153" s="146" t="s">
        <v>172</v>
      </c>
      <c r="E153" s="160" t="s">
        <v>1</v>
      </c>
      <c r="F153" s="161" t="s">
        <v>177</v>
      </c>
      <c r="H153" s="162">
        <v>36.5</v>
      </c>
      <c r="I153" s="163"/>
      <c r="L153" s="159"/>
      <c r="M153" s="164"/>
      <c r="T153" s="165"/>
      <c r="AT153" s="160" t="s">
        <v>172</v>
      </c>
      <c r="AU153" s="160" t="s">
        <v>90</v>
      </c>
      <c r="AV153" s="14" t="s">
        <v>169</v>
      </c>
      <c r="AW153" s="14" t="s">
        <v>34</v>
      </c>
      <c r="AX153" s="14" t="s">
        <v>88</v>
      </c>
      <c r="AY153" s="160" t="s">
        <v>161</v>
      </c>
    </row>
    <row r="154" spans="2:65" s="1" customFormat="1" ht="24.2" customHeight="1">
      <c r="B154" s="32"/>
      <c r="C154" s="132" t="s">
        <v>238</v>
      </c>
      <c r="D154" s="132" t="s">
        <v>165</v>
      </c>
      <c r="E154" s="133" t="s">
        <v>1360</v>
      </c>
      <c r="F154" s="134" t="s">
        <v>1361</v>
      </c>
      <c r="G154" s="135" t="s">
        <v>407</v>
      </c>
      <c r="H154" s="136">
        <v>5</v>
      </c>
      <c r="I154" s="137"/>
      <c r="J154" s="138">
        <f>ROUND(I154*H154,2)</f>
        <v>0</v>
      </c>
      <c r="K154" s="134" t="s">
        <v>180</v>
      </c>
      <c r="L154" s="32"/>
      <c r="M154" s="139" t="s">
        <v>1</v>
      </c>
      <c r="N154" s="140" t="s">
        <v>45</v>
      </c>
      <c r="P154" s="141">
        <f>O154*H154</f>
        <v>0</v>
      </c>
      <c r="Q154" s="141">
        <v>6.4999999999999997E-4</v>
      </c>
      <c r="R154" s="141">
        <f>Q154*H154</f>
        <v>3.2499999999999999E-3</v>
      </c>
      <c r="S154" s="141">
        <v>0</v>
      </c>
      <c r="T154" s="142">
        <f>S154*H154</f>
        <v>0</v>
      </c>
      <c r="AR154" s="143" t="s">
        <v>169</v>
      </c>
      <c r="AT154" s="143" t="s">
        <v>165</v>
      </c>
      <c r="AU154" s="143" t="s">
        <v>90</v>
      </c>
      <c r="AY154" s="17" t="s">
        <v>161</v>
      </c>
      <c r="BE154" s="144">
        <f>IF(N154="základní",J154,0)</f>
        <v>0</v>
      </c>
      <c r="BF154" s="144">
        <f>IF(N154="snížená",J154,0)</f>
        <v>0</v>
      </c>
      <c r="BG154" s="144">
        <f>IF(N154="zákl. přenesená",J154,0)</f>
        <v>0</v>
      </c>
      <c r="BH154" s="144">
        <f>IF(N154="sníž. přenesená",J154,0)</f>
        <v>0</v>
      </c>
      <c r="BI154" s="144">
        <f>IF(N154="nulová",J154,0)</f>
        <v>0</v>
      </c>
      <c r="BJ154" s="17" t="s">
        <v>88</v>
      </c>
      <c r="BK154" s="144">
        <f>ROUND(I154*H154,2)</f>
        <v>0</v>
      </c>
      <c r="BL154" s="17" t="s">
        <v>169</v>
      </c>
      <c r="BM154" s="143" t="s">
        <v>215</v>
      </c>
    </row>
    <row r="155" spans="2:65" s="1" customFormat="1" ht="24.2" customHeight="1">
      <c r="B155" s="32"/>
      <c r="C155" s="132" t="s">
        <v>244</v>
      </c>
      <c r="D155" s="132" t="s">
        <v>165</v>
      </c>
      <c r="E155" s="133" t="s">
        <v>1362</v>
      </c>
      <c r="F155" s="134" t="s">
        <v>1363</v>
      </c>
      <c r="G155" s="135" t="s">
        <v>407</v>
      </c>
      <c r="H155" s="136">
        <v>5</v>
      </c>
      <c r="I155" s="137"/>
      <c r="J155" s="138">
        <f>ROUND(I155*H155,2)</f>
        <v>0</v>
      </c>
      <c r="K155" s="134" t="s">
        <v>180</v>
      </c>
      <c r="L155" s="32"/>
      <c r="M155" s="139" t="s">
        <v>1</v>
      </c>
      <c r="N155" s="140" t="s">
        <v>45</v>
      </c>
      <c r="P155" s="141">
        <f>O155*H155</f>
        <v>0</v>
      </c>
      <c r="Q155" s="141">
        <v>0</v>
      </c>
      <c r="R155" s="141">
        <f>Q155*H155</f>
        <v>0</v>
      </c>
      <c r="S155" s="141">
        <v>0</v>
      </c>
      <c r="T155" s="142">
        <f>S155*H155</f>
        <v>0</v>
      </c>
      <c r="AR155" s="143" t="s">
        <v>169</v>
      </c>
      <c r="AT155" s="143" t="s">
        <v>165</v>
      </c>
      <c r="AU155" s="143" t="s">
        <v>90</v>
      </c>
      <c r="AY155" s="17" t="s">
        <v>161</v>
      </c>
      <c r="BE155" s="144">
        <f>IF(N155="základní",J155,0)</f>
        <v>0</v>
      </c>
      <c r="BF155" s="144">
        <f>IF(N155="snížená",J155,0)</f>
        <v>0</v>
      </c>
      <c r="BG155" s="144">
        <f>IF(N155="zákl. přenesená",J155,0)</f>
        <v>0</v>
      </c>
      <c r="BH155" s="144">
        <f>IF(N155="sníž. přenesená",J155,0)</f>
        <v>0</v>
      </c>
      <c r="BI155" s="144">
        <f>IF(N155="nulová",J155,0)</f>
        <v>0</v>
      </c>
      <c r="BJ155" s="17" t="s">
        <v>88</v>
      </c>
      <c r="BK155" s="144">
        <f>ROUND(I155*H155,2)</f>
        <v>0</v>
      </c>
      <c r="BL155" s="17" t="s">
        <v>169</v>
      </c>
      <c r="BM155" s="143" t="s">
        <v>228</v>
      </c>
    </row>
    <row r="156" spans="2:65" s="1" customFormat="1" ht="24.2" customHeight="1">
      <c r="B156" s="32"/>
      <c r="C156" s="132" t="s">
        <v>8</v>
      </c>
      <c r="D156" s="132" t="s">
        <v>165</v>
      </c>
      <c r="E156" s="133" t="s">
        <v>1364</v>
      </c>
      <c r="F156" s="134" t="s">
        <v>1365</v>
      </c>
      <c r="G156" s="135" t="s">
        <v>266</v>
      </c>
      <c r="H156" s="136">
        <v>552</v>
      </c>
      <c r="I156" s="137"/>
      <c r="J156" s="138">
        <f>ROUND(I156*H156,2)</f>
        <v>0</v>
      </c>
      <c r="K156" s="134" t="s">
        <v>180</v>
      </c>
      <c r="L156" s="32"/>
      <c r="M156" s="139" t="s">
        <v>1</v>
      </c>
      <c r="N156" s="140" t="s">
        <v>45</v>
      </c>
      <c r="P156" s="141">
        <f>O156*H156</f>
        <v>0</v>
      </c>
      <c r="Q156" s="141">
        <v>4.2000000000000002E-4</v>
      </c>
      <c r="R156" s="141">
        <f>Q156*H156</f>
        <v>0.23184000000000002</v>
      </c>
      <c r="S156" s="141">
        <v>0</v>
      </c>
      <c r="T156" s="142">
        <f>S156*H156</f>
        <v>0</v>
      </c>
      <c r="AR156" s="143" t="s">
        <v>169</v>
      </c>
      <c r="AT156" s="143" t="s">
        <v>165</v>
      </c>
      <c r="AU156" s="143" t="s">
        <v>90</v>
      </c>
      <c r="AY156" s="17" t="s">
        <v>161</v>
      </c>
      <c r="BE156" s="144">
        <f>IF(N156="základní",J156,0)</f>
        <v>0</v>
      </c>
      <c r="BF156" s="144">
        <f>IF(N156="snížená",J156,0)</f>
        <v>0</v>
      </c>
      <c r="BG156" s="144">
        <f>IF(N156="zákl. přenesená",J156,0)</f>
        <v>0</v>
      </c>
      <c r="BH156" s="144">
        <f>IF(N156="sníž. přenesená",J156,0)</f>
        <v>0</v>
      </c>
      <c r="BI156" s="144">
        <f>IF(N156="nulová",J156,0)</f>
        <v>0</v>
      </c>
      <c r="BJ156" s="17" t="s">
        <v>88</v>
      </c>
      <c r="BK156" s="144">
        <f>ROUND(I156*H156,2)</f>
        <v>0</v>
      </c>
      <c r="BL156" s="17" t="s">
        <v>169</v>
      </c>
      <c r="BM156" s="143" t="s">
        <v>238</v>
      </c>
    </row>
    <row r="157" spans="2:65" s="12" customFormat="1" ht="11.25">
      <c r="B157" s="145"/>
      <c r="D157" s="146" t="s">
        <v>172</v>
      </c>
      <c r="E157" s="147" t="s">
        <v>1</v>
      </c>
      <c r="F157" s="148" t="s">
        <v>1366</v>
      </c>
      <c r="H157" s="147" t="s">
        <v>1</v>
      </c>
      <c r="I157" s="149"/>
      <c r="L157" s="145"/>
      <c r="M157" s="150"/>
      <c r="T157" s="151"/>
      <c r="AT157" s="147" t="s">
        <v>172</v>
      </c>
      <c r="AU157" s="147" t="s">
        <v>90</v>
      </c>
      <c r="AV157" s="12" t="s">
        <v>88</v>
      </c>
      <c r="AW157" s="12" t="s">
        <v>34</v>
      </c>
      <c r="AX157" s="12" t="s">
        <v>80</v>
      </c>
      <c r="AY157" s="147" t="s">
        <v>161</v>
      </c>
    </row>
    <row r="158" spans="2:65" s="12" customFormat="1" ht="11.25">
      <c r="B158" s="145"/>
      <c r="D158" s="146" t="s">
        <v>172</v>
      </c>
      <c r="E158" s="147" t="s">
        <v>1</v>
      </c>
      <c r="F158" s="148" t="s">
        <v>1352</v>
      </c>
      <c r="H158" s="147" t="s">
        <v>1</v>
      </c>
      <c r="I158" s="149"/>
      <c r="L158" s="145"/>
      <c r="M158" s="150"/>
      <c r="T158" s="151"/>
      <c r="AT158" s="147" t="s">
        <v>172</v>
      </c>
      <c r="AU158" s="147" t="s">
        <v>90</v>
      </c>
      <c r="AV158" s="12" t="s">
        <v>88</v>
      </c>
      <c r="AW158" s="12" t="s">
        <v>34</v>
      </c>
      <c r="AX158" s="12" t="s">
        <v>80</v>
      </c>
      <c r="AY158" s="147" t="s">
        <v>161</v>
      </c>
    </row>
    <row r="159" spans="2:65" s="13" customFormat="1" ht="11.25">
      <c r="B159" s="152"/>
      <c r="D159" s="146" t="s">
        <v>172</v>
      </c>
      <c r="E159" s="153" t="s">
        <v>1</v>
      </c>
      <c r="F159" s="154" t="s">
        <v>1367</v>
      </c>
      <c r="H159" s="155">
        <v>298</v>
      </c>
      <c r="I159" s="156"/>
      <c r="L159" s="152"/>
      <c r="M159" s="157"/>
      <c r="T159" s="158"/>
      <c r="AT159" s="153" t="s">
        <v>172</v>
      </c>
      <c r="AU159" s="153" t="s">
        <v>90</v>
      </c>
      <c r="AV159" s="13" t="s">
        <v>90</v>
      </c>
      <c r="AW159" s="13" t="s">
        <v>34</v>
      </c>
      <c r="AX159" s="13" t="s">
        <v>80</v>
      </c>
      <c r="AY159" s="153" t="s">
        <v>161</v>
      </c>
    </row>
    <row r="160" spans="2:65" s="12" customFormat="1" ht="11.25">
      <c r="B160" s="145"/>
      <c r="D160" s="146" t="s">
        <v>172</v>
      </c>
      <c r="E160" s="147" t="s">
        <v>1</v>
      </c>
      <c r="F160" s="148" t="s">
        <v>1354</v>
      </c>
      <c r="H160" s="147" t="s">
        <v>1</v>
      </c>
      <c r="I160" s="149"/>
      <c r="L160" s="145"/>
      <c r="M160" s="150"/>
      <c r="T160" s="151"/>
      <c r="AT160" s="147" t="s">
        <v>172</v>
      </c>
      <c r="AU160" s="147" t="s">
        <v>90</v>
      </c>
      <c r="AV160" s="12" t="s">
        <v>88</v>
      </c>
      <c r="AW160" s="12" t="s">
        <v>34</v>
      </c>
      <c r="AX160" s="12" t="s">
        <v>80</v>
      </c>
      <c r="AY160" s="147" t="s">
        <v>161</v>
      </c>
    </row>
    <row r="161" spans="2:65" s="13" customFormat="1" ht="11.25">
      <c r="B161" s="152"/>
      <c r="D161" s="146" t="s">
        <v>172</v>
      </c>
      <c r="E161" s="153" t="s">
        <v>1</v>
      </c>
      <c r="F161" s="154" t="s">
        <v>1368</v>
      </c>
      <c r="H161" s="155">
        <v>254</v>
      </c>
      <c r="I161" s="156"/>
      <c r="L161" s="152"/>
      <c r="M161" s="157"/>
      <c r="T161" s="158"/>
      <c r="AT161" s="153" t="s">
        <v>172</v>
      </c>
      <c r="AU161" s="153" t="s">
        <v>90</v>
      </c>
      <c r="AV161" s="13" t="s">
        <v>90</v>
      </c>
      <c r="AW161" s="13" t="s">
        <v>34</v>
      </c>
      <c r="AX161" s="13" t="s">
        <v>80</v>
      </c>
      <c r="AY161" s="153" t="s">
        <v>161</v>
      </c>
    </row>
    <row r="162" spans="2:65" s="14" customFormat="1" ht="11.25">
      <c r="B162" s="159"/>
      <c r="D162" s="146" t="s">
        <v>172</v>
      </c>
      <c r="E162" s="160" t="s">
        <v>1</v>
      </c>
      <c r="F162" s="161" t="s">
        <v>177</v>
      </c>
      <c r="H162" s="162">
        <v>552</v>
      </c>
      <c r="I162" s="163"/>
      <c r="L162" s="159"/>
      <c r="M162" s="164"/>
      <c r="T162" s="165"/>
      <c r="AT162" s="160" t="s">
        <v>172</v>
      </c>
      <c r="AU162" s="160" t="s">
        <v>90</v>
      </c>
      <c r="AV162" s="14" t="s">
        <v>169</v>
      </c>
      <c r="AW162" s="14" t="s">
        <v>34</v>
      </c>
      <c r="AX162" s="14" t="s">
        <v>88</v>
      </c>
      <c r="AY162" s="160" t="s">
        <v>161</v>
      </c>
    </row>
    <row r="163" spans="2:65" s="1" customFormat="1" ht="24.2" customHeight="1">
      <c r="B163" s="32"/>
      <c r="C163" s="132" t="s">
        <v>254</v>
      </c>
      <c r="D163" s="132" t="s">
        <v>165</v>
      </c>
      <c r="E163" s="133" t="s">
        <v>1369</v>
      </c>
      <c r="F163" s="134" t="s">
        <v>1370</v>
      </c>
      <c r="G163" s="135" t="s">
        <v>266</v>
      </c>
      <c r="H163" s="136">
        <v>552</v>
      </c>
      <c r="I163" s="137"/>
      <c r="J163" s="138">
        <f>ROUND(I163*H163,2)</f>
        <v>0</v>
      </c>
      <c r="K163" s="134" t="s">
        <v>180</v>
      </c>
      <c r="L163" s="32"/>
      <c r="M163" s="139" t="s">
        <v>1</v>
      </c>
      <c r="N163" s="140" t="s">
        <v>45</v>
      </c>
      <c r="P163" s="141">
        <f>O163*H163</f>
        <v>0</v>
      </c>
      <c r="Q163" s="141">
        <v>0</v>
      </c>
      <c r="R163" s="141">
        <f>Q163*H163</f>
        <v>0</v>
      </c>
      <c r="S163" s="141">
        <v>0</v>
      </c>
      <c r="T163" s="142">
        <f>S163*H163</f>
        <v>0</v>
      </c>
      <c r="AR163" s="143" t="s">
        <v>169</v>
      </c>
      <c r="AT163" s="143" t="s">
        <v>165</v>
      </c>
      <c r="AU163" s="143" t="s">
        <v>90</v>
      </c>
      <c r="AY163" s="17" t="s">
        <v>161</v>
      </c>
      <c r="BE163" s="144">
        <f>IF(N163="základní",J163,0)</f>
        <v>0</v>
      </c>
      <c r="BF163" s="144">
        <f>IF(N163="snížená",J163,0)</f>
        <v>0</v>
      </c>
      <c r="BG163" s="144">
        <f>IF(N163="zákl. přenesená",J163,0)</f>
        <v>0</v>
      </c>
      <c r="BH163" s="144">
        <f>IF(N163="sníž. přenesená",J163,0)</f>
        <v>0</v>
      </c>
      <c r="BI163" s="144">
        <f>IF(N163="nulová",J163,0)</f>
        <v>0</v>
      </c>
      <c r="BJ163" s="17" t="s">
        <v>88</v>
      </c>
      <c r="BK163" s="144">
        <f>ROUND(I163*H163,2)</f>
        <v>0</v>
      </c>
      <c r="BL163" s="17" t="s">
        <v>169</v>
      </c>
      <c r="BM163" s="143" t="s">
        <v>8</v>
      </c>
    </row>
    <row r="164" spans="2:65" s="1" customFormat="1" ht="24.2" customHeight="1">
      <c r="B164" s="32"/>
      <c r="C164" s="132" t="s">
        <v>263</v>
      </c>
      <c r="D164" s="132" t="s">
        <v>165</v>
      </c>
      <c r="E164" s="133" t="s">
        <v>1371</v>
      </c>
      <c r="F164" s="134" t="s">
        <v>1372</v>
      </c>
      <c r="G164" s="135" t="s">
        <v>266</v>
      </c>
      <c r="H164" s="136">
        <v>5</v>
      </c>
      <c r="I164" s="137"/>
      <c r="J164" s="138">
        <f>ROUND(I164*H164,2)</f>
        <v>0</v>
      </c>
      <c r="K164" s="134" t="s">
        <v>180</v>
      </c>
      <c r="L164" s="32"/>
      <c r="M164" s="139" t="s">
        <v>1</v>
      </c>
      <c r="N164" s="140" t="s">
        <v>45</v>
      </c>
      <c r="P164" s="141">
        <f>O164*H164</f>
        <v>0</v>
      </c>
      <c r="Q164" s="141">
        <v>4.6999999999999999E-4</v>
      </c>
      <c r="R164" s="141">
        <f>Q164*H164</f>
        <v>2.3500000000000001E-3</v>
      </c>
      <c r="S164" s="141">
        <v>0</v>
      </c>
      <c r="T164" s="142">
        <f>S164*H164</f>
        <v>0</v>
      </c>
      <c r="AR164" s="143" t="s">
        <v>169</v>
      </c>
      <c r="AT164" s="143" t="s">
        <v>165</v>
      </c>
      <c r="AU164" s="143" t="s">
        <v>90</v>
      </c>
      <c r="AY164" s="17" t="s">
        <v>161</v>
      </c>
      <c r="BE164" s="144">
        <f>IF(N164="základní",J164,0)</f>
        <v>0</v>
      </c>
      <c r="BF164" s="144">
        <f>IF(N164="snížená",J164,0)</f>
        <v>0</v>
      </c>
      <c r="BG164" s="144">
        <f>IF(N164="zákl. přenesená",J164,0)</f>
        <v>0</v>
      </c>
      <c r="BH164" s="144">
        <f>IF(N164="sníž. přenesená",J164,0)</f>
        <v>0</v>
      </c>
      <c r="BI164" s="144">
        <f>IF(N164="nulová",J164,0)</f>
        <v>0</v>
      </c>
      <c r="BJ164" s="17" t="s">
        <v>88</v>
      </c>
      <c r="BK164" s="144">
        <f>ROUND(I164*H164,2)</f>
        <v>0</v>
      </c>
      <c r="BL164" s="17" t="s">
        <v>169</v>
      </c>
      <c r="BM164" s="143" t="s">
        <v>263</v>
      </c>
    </row>
    <row r="165" spans="2:65" s="1" customFormat="1" ht="24.2" customHeight="1">
      <c r="B165" s="32"/>
      <c r="C165" s="132" t="s">
        <v>269</v>
      </c>
      <c r="D165" s="132" t="s">
        <v>165</v>
      </c>
      <c r="E165" s="133" t="s">
        <v>1373</v>
      </c>
      <c r="F165" s="134" t="s">
        <v>1374</v>
      </c>
      <c r="G165" s="135" t="s">
        <v>266</v>
      </c>
      <c r="H165" s="136">
        <v>5</v>
      </c>
      <c r="I165" s="137"/>
      <c r="J165" s="138">
        <f>ROUND(I165*H165,2)</f>
        <v>0</v>
      </c>
      <c r="K165" s="134" t="s">
        <v>180</v>
      </c>
      <c r="L165" s="32"/>
      <c r="M165" s="139" t="s">
        <v>1</v>
      </c>
      <c r="N165" s="140" t="s">
        <v>45</v>
      </c>
      <c r="P165" s="141">
        <f>O165*H165</f>
        <v>0</v>
      </c>
      <c r="Q165" s="141">
        <v>0</v>
      </c>
      <c r="R165" s="141">
        <f>Q165*H165</f>
        <v>0</v>
      </c>
      <c r="S165" s="141">
        <v>0</v>
      </c>
      <c r="T165" s="142">
        <f>S165*H165</f>
        <v>0</v>
      </c>
      <c r="AR165" s="143" t="s">
        <v>169</v>
      </c>
      <c r="AT165" s="143" t="s">
        <v>165</v>
      </c>
      <c r="AU165" s="143" t="s">
        <v>90</v>
      </c>
      <c r="AY165" s="17" t="s">
        <v>161</v>
      </c>
      <c r="BE165" s="144">
        <f>IF(N165="základní",J165,0)</f>
        <v>0</v>
      </c>
      <c r="BF165" s="144">
        <f>IF(N165="snížená",J165,0)</f>
        <v>0</v>
      </c>
      <c r="BG165" s="144">
        <f>IF(N165="zákl. přenesená",J165,0)</f>
        <v>0</v>
      </c>
      <c r="BH165" s="144">
        <f>IF(N165="sníž. přenesená",J165,0)</f>
        <v>0</v>
      </c>
      <c r="BI165" s="144">
        <f>IF(N165="nulová",J165,0)</f>
        <v>0</v>
      </c>
      <c r="BJ165" s="17" t="s">
        <v>88</v>
      </c>
      <c r="BK165" s="144">
        <f>ROUND(I165*H165,2)</f>
        <v>0</v>
      </c>
      <c r="BL165" s="17" t="s">
        <v>169</v>
      </c>
      <c r="BM165" s="143" t="s">
        <v>274</v>
      </c>
    </row>
    <row r="166" spans="2:65" s="1" customFormat="1" ht="24.2" customHeight="1">
      <c r="B166" s="32"/>
      <c r="C166" s="132" t="s">
        <v>274</v>
      </c>
      <c r="D166" s="132" t="s">
        <v>165</v>
      </c>
      <c r="E166" s="133" t="s">
        <v>1375</v>
      </c>
      <c r="F166" s="134" t="s">
        <v>1376</v>
      </c>
      <c r="G166" s="135" t="s">
        <v>168</v>
      </c>
      <c r="H166" s="136">
        <v>30.635999999999999</v>
      </c>
      <c r="I166" s="137"/>
      <c r="J166" s="138">
        <f>ROUND(I166*H166,2)</f>
        <v>0</v>
      </c>
      <c r="K166" s="134" t="s">
        <v>180</v>
      </c>
      <c r="L166" s="32"/>
      <c r="M166" s="139" t="s">
        <v>1</v>
      </c>
      <c r="N166" s="140" t="s">
        <v>45</v>
      </c>
      <c r="P166" s="141">
        <f>O166*H166</f>
        <v>0</v>
      </c>
      <c r="Q166" s="141">
        <v>0</v>
      </c>
      <c r="R166" s="141">
        <f>Q166*H166</f>
        <v>0</v>
      </c>
      <c r="S166" s="141">
        <v>0</v>
      </c>
      <c r="T166" s="142">
        <f>S166*H166</f>
        <v>0</v>
      </c>
      <c r="AR166" s="143" t="s">
        <v>169</v>
      </c>
      <c r="AT166" s="143" t="s">
        <v>165</v>
      </c>
      <c r="AU166" s="143" t="s">
        <v>90</v>
      </c>
      <c r="AY166" s="17" t="s">
        <v>161</v>
      </c>
      <c r="BE166" s="144">
        <f>IF(N166="základní",J166,0)</f>
        <v>0</v>
      </c>
      <c r="BF166" s="144">
        <f>IF(N166="snížená",J166,0)</f>
        <v>0</v>
      </c>
      <c r="BG166" s="144">
        <f>IF(N166="zákl. přenesená",J166,0)</f>
        <v>0</v>
      </c>
      <c r="BH166" s="144">
        <f>IF(N166="sníž. přenesená",J166,0)</f>
        <v>0</v>
      </c>
      <c r="BI166" s="144">
        <f>IF(N166="nulová",J166,0)</f>
        <v>0</v>
      </c>
      <c r="BJ166" s="17" t="s">
        <v>88</v>
      </c>
      <c r="BK166" s="144">
        <f>ROUND(I166*H166,2)</f>
        <v>0</v>
      </c>
      <c r="BL166" s="17" t="s">
        <v>169</v>
      </c>
      <c r="BM166" s="143" t="s">
        <v>287</v>
      </c>
    </row>
    <row r="167" spans="2:65" s="12" customFormat="1" ht="11.25">
      <c r="B167" s="145"/>
      <c r="D167" s="146" t="s">
        <v>172</v>
      </c>
      <c r="E167" s="147" t="s">
        <v>1</v>
      </c>
      <c r="F167" s="148" t="s">
        <v>1377</v>
      </c>
      <c r="H167" s="147" t="s">
        <v>1</v>
      </c>
      <c r="I167" s="149"/>
      <c r="L167" s="145"/>
      <c r="M167" s="150"/>
      <c r="T167" s="151"/>
      <c r="AT167" s="147" t="s">
        <v>172</v>
      </c>
      <c r="AU167" s="147" t="s">
        <v>90</v>
      </c>
      <c r="AV167" s="12" t="s">
        <v>88</v>
      </c>
      <c r="AW167" s="12" t="s">
        <v>34</v>
      </c>
      <c r="AX167" s="12" t="s">
        <v>80</v>
      </c>
      <c r="AY167" s="147" t="s">
        <v>161</v>
      </c>
    </row>
    <row r="168" spans="2:65" s="13" customFormat="1" ht="11.25">
      <c r="B168" s="152"/>
      <c r="D168" s="146" t="s">
        <v>172</v>
      </c>
      <c r="E168" s="153" t="s">
        <v>1</v>
      </c>
      <c r="F168" s="154" t="s">
        <v>1378</v>
      </c>
      <c r="H168" s="155">
        <v>22.353000000000002</v>
      </c>
      <c r="I168" s="156"/>
      <c r="L168" s="152"/>
      <c r="M168" s="157"/>
      <c r="T168" s="158"/>
      <c r="AT168" s="153" t="s">
        <v>172</v>
      </c>
      <c r="AU168" s="153" t="s">
        <v>90</v>
      </c>
      <c r="AV168" s="13" t="s">
        <v>90</v>
      </c>
      <c r="AW168" s="13" t="s">
        <v>34</v>
      </c>
      <c r="AX168" s="13" t="s">
        <v>80</v>
      </c>
      <c r="AY168" s="153" t="s">
        <v>161</v>
      </c>
    </row>
    <row r="169" spans="2:65" s="12" customFormat="1" ht="11.25">
      <c r="B169" s="145"/>
      <c r="D169" s="146" t="s">
        <v>172</v>
      </c>
      <c r="E169" s="147" t="s">
        <v>1</v>
      </c>
      <c r="F169" s="148" t="s">
        <v>1379</v>
      </c>
      <c r="H169" s="147" t="s">
        <v>1</v>
      </c>
      <c r="I169" s="149"/>
      <c r="L169" s="145"/>
      <c r="M169" s="150"/>
      <c r="T169" s="151"/>
      <c r="AT169" s="147" t="s">
        <v>172</v>
      </c>
      <c r="AU169" s="147" t="s">
        <v>90</v>
      </c>
      <c r="AV169" s="12" t="s">
        <v>88</v>
      </c>
      <c r="AW169" s="12" t="s">
        <v>34</v>
      </c>
      <c r="AX169" s="12" t="s">
        <v>80</v>
      </c>
      <c r="AY169" s="147" t="s">
        <v>161</v>
      </c>
    </row>
    <row r="170" spans="2:65" s="13" customFormat="1" ht="11.25">
      <c r="B170" s="152"/>
      <c r="D170" s="146" t="s">
        <v>172</v>
      </c>
      <c r="E170" s="153" t="s">
        <v>1</v>
      </c>
      <c r="F170" s="154" t="s">
        <v>1380</v>
      </c>
      <c r="H170" s="155">
        <v>-3.4689999999999999</v>
      </c>
      <c r="I170" s="156"/>
      <c r="L170" s="152"/>
      <c r="M170" s="157"/>
      <c r="T170" s="158"/>
      <c r="AT170" s="153" t="s">
        <v>172</v>
      </c>
      <c r="AU170" s="153" t="s">
        <v>90</v>
      </c>
      <c r="AV170" s="13" t="s">
        <v>90</v>
      </c>
      <c r="AW170" s="13" t="s">
        <v>34</v>
      </c>
      <c r="AX170" s="13" t="s">
        <v>80</v>
      </c>
      <c r="AY170" s="153" t="s">
        <v>161</v>
      </c>
    </row>
    <row r="171" spans="2:65" s="13" customFormat="1" ht="11.25">
      <c r="B171" s="152"/>
      <c r="D171" s="146" t="s">
        <v>172</v>
      </c>
      <c r="E171" s="153" t="s">
        <v>1</v>
      </c>
      <c r="F171" s="154" t="s">
        <v>1381</v>
      </c>
      <c r="H171" s="155">
        <v>-0.59399999999999997</v>
      </c>
      <c r="I171" s="156"/>
      <c r="L171" s="152"/>
      <c r="M171" s="157"/>
      <c r="T171" s="158"/>
      <c r="AT171" s="153" t="s">
        <v>172</v>
      </c>
      <c r="AU171" s="153" t="s">
        <v>90</v>
      </c>
      <c r="AV171" s="13" t="s">
        <v>90</v>
      </c>
      <c r="AW171" s="13" t="s">
        <v>34</v>
      </c>
      <c r="AX171" s="13" t="s">
        <v>80</v>
      </c>
      <c r="AY171" s="153" t="s">
        <v>161</v>
      </c>
    </row>
    <row r="172" spans="2:65" s="13" customFormat="1" ht="11.25">
      <c r="B172" s="152"/>
      <c r="D172" s="146" t="s">
        <v>172</v>
      </c>
      <c r="E172" s="153" t="s">
        <v>1</v>
      </c>
      <c r="F172" s="154" t="s">
        <v>1382</v>
      </c>
      <c r="H172" s="155">
        <v>9.202</v>
      </c>
      <c r="I172" s="156"/>
      <c r="L172" s="152"/>
      <c r="M172" s="157"/>
      <c r="T172" s="158"/>
      <c r="AT172" s="153" t="s">
        <v>172</v>
      </c>
      <c r="AU172" s="153" t="s">
        <v>90</v>
      </c>
      <c r="AV172" s="13" t="s">
        <v>90</v>
      </c>
      <c r="AW172" s="13" t="s">
        <v>34</v>
      </c>
      <c r="AX172" s="13" t="s">
        <v>80</v>
      </c>
      <c r="AY172" s="153" t="s">
        <v>161</v>
      </c>
    </row>
    <row r="173" spans="2:65" s="12" customFormat="1" ht="11.25">
      <c r="B173" s="145"/>
      <c r="D173" s="146" t="s">
        <v>172</v>
      </c>
      <c r="E173" s="147" t="s">
        <v>1</v>
      </c>
      <c r="F173" s="148" t="s">
        <v>1379</v>
      </c>
      <c r="H173" s="147" t="s">
        <v>1</v>
      </c>
      <c r="I173" s="149"/>
      <c r="L173" s="145"/>
      <c r="M173" s="150"/>
      <c r="T173" s="151"/>
      <c r="AT173" s="147" t="s">
        <v>172</v>
      </c>
      <c r="AU173" s="147" t="s">
        <v>90</v>
      </c>
      <c r="AV173" s="12" t="s">
        <v>88</v>
      </c>
      <c r="AW173" s="12" t="s">
        <v>34</v>
      </c>
      <c r="AX173" s="12" t="s">
        <v>80</v>
      </c>
      <c r="AY173" s="147" t="s">
        <v>161</v>
      </c>
    </row>
    <row r="174" spans="2:65" s="13" customFormat="1" ht="11.25">
      <c r="B174" s="152"/>
      <c r="D174" s="146" t="s">
        <v>172</v>
      </c>
      <c r="E174" s="153" t="s">
        <v>1</v>
      </c>
      <c r="F174" s="154" t="s">
        <v>1383</v>
      </c>
      <c r="H174" s="155">
        <v>-1.5960000000000001</v>
      </c>
      <c r="I174" s="156"/>
      <c r="L174" s="152"/>
      <c r="M174" s="157"/>
      <c r="T174" s="158"/>
      <c r="AT174" s="153" t="s">
        <v>172</v>
      </c>
      <c r="AU174" s="153" t="s">
        <v>90</v>
      </c>
      <c r="AV174" s="13" t="s">
        <v>90</v>
      </c>
      <c r="AW174" s="13" t="s">
        <v>34</v>
      </c>
      <c r="AX174" s="13" t="s">
        <v>80</v>
      </c>
      <c r="AY174" s="153" t="s">
        <v>161</v>
      </c>
    </row>
    <row r="175" spans="2:65" s="13" customFormat="1" ht="11.25">
      <c r="B175" s="152"/>
      <c r="D175" s="146" t="s">
        <v>172</v>
      </c>
      <c r="E175" s="153" t="s">
        <v>1</v>
      </c>
      <c r="F175" s="154" t="s">
        <v>1381</v>
      </c>
      <c r="H175" s="155">
        <v>-0.59399999999999997</v>
      </c>
      <c r="I175" s="156"/>
      <c r="L175" s="152"/>
      <c r="M175" s="157"/>
      <c r="T175" s="158"/>
      <c r="AT175" s="153" t="s">
        <v>172</v>
      </c>
      <c r="AU175" s="153" t="s">
        <v>90</v>
      </c>
      <c r="AV175" s="13" t="s">
        <v>90</v>
      </c>
      <c r="AW175" s="13" t="s">
        <v>34</v>
      </c>
      <c r="AX175" s="13" t="s">
        <v>80</v>
      </c>
      <c r="AY175" s="153" t="s">
        <v>161</v>
      </c>
    </row>
    <row r="176" spans="2:65" s="13" customFormat="1" ht="11.25">
      <c r="B176" s="152"/>
      <c r="D176" s="146" t="s">
        <v>172</v>
      </c>
      <c r="E176" s="153" t="s">
        <v>1</v>
      </c>
      <c r="F176" s="154" t="s">
        <v>1384</v>
      </c>
      <c r="H176" s="155">
        <v>4.0090000000000003</v>
      </c>
      <c r="I176" s="156"/>
      <c r="L176" s="152"/>
      <c r="M176" s="157"/>
      <c r="T176" s="158"/>
      <c r="AT176" s="153" t="s">
        <v>172</v>
      </c>
      <c r="AU176" s="153" t="s">
        <v>90</v>
      </c>
      <c r="AV176" s="13" t="s">
        <v>90</v>
      </c>
      <c r="AW176" s="13" t="s">
        <v>34</v>
      </c>
      <c r="AX176" s="13" t="s">
        <v>80</v>
      </c>
      <c r="AY176" s="153" t="s">
        <v>161</v>
      </c>
    </row>
    <row r="177" spans="2:65" s="12" customFormat="1" ht="11.25">
      <c r="B177" s="145"/>
      <c r="D177" s="146" t="s">
        <v>172</v>
      </c>
      <c r="E177" s="147" t="s">
        <v>1</v>
      </c>
      <c r="F177" s="148" t="s">
        <v>1385</v>
      </c>
      <c r="H177" s="147" t="s">
        <v>1</v>
      </c>
      <c r="I177" s="149"/>
      <c r="L177" s="145"/>
      <c r="M177" s="150"/>
      <c r="T177" s="151"/>
      <c r="AT177" s="147" t="s">
        <v>172</v>
      </c>
      <c r="AU177" s="147" t="s">
        <v>90</v>
      </c>
      <c r="AV177" s="12" t="s">
        <v>88</v>
      </c>
      <c r="AW177" s="12" t="s">
        <v>34</v>
      </c>
      <c r="AX177" s="12" t="s">
        <v>80</v>
      </c>
      <c r="AY177" s="147" t="s">
        <v>161</v>
      </c>
    </row>
    <row r="178" spans="2:65" s="13" customFormat="1" ht="11.25">
      <c r="B178" s="152"/>
      <c r="D178" s="146" t="s">
        <v>172</v>
      </c>
      <c r="E178" s="153" t="s">
        <v>1</v>
      </c>
      <c r="F178" s="154" t="s">
        <v>1386</v>
      </c>
      <c r="H178" s="155">
        <v>1.325</v>
      </c>
      <c r="I178" s="156"/>
      <c r="L178" s="152"/>
      <c r="M178" s="157"/>
      <c r="T178" s="158"/>
      <c r="AT178" s="153" t="s">
        <v>172</v>
      </c>
      <c r="AU178" s="153" t="s">
        <v>90</v>
      </c>
      <c r="AV178" s="13" t="s">
        <v>90</v>
      </c>
      <c r="AW178" s="13" t="s">
        <v>34</v>
      </c>
      <c r="AX178" s="13" t="s">
        <v>80</v>
      </c>
      <c r="AY178" s="153" t="s">
        <v>161</v>
      </c>
    </row>
    <row r="179" spans="2:65" s="14" customFormat="1" ht="11.25">
      <c r="B179" s="159"/>
      <c r="D179" s="146" t="s">
        <v>172</v>
      </c>
      <c r="E179" s="160" t="s">
        <v>1</v>
      </c>
      <c r="F179" s="161" t="s">
        <v>177</v>
      </c>
      <c r="H179" s="162">
        <v>30.635999999999999</v>
      </c>
      <c r="I179" s="163"/>
      <c r="L179" s="159"/>
      <c r="M179" s="164"/>
      <c r="T179" s="165"/>
      <c r="AT179" s="160" t="s">
        <v>172</v>
      </c>
      <c r="AU179" s="160" t="s">
        <v>90</v>
      </c>
      <c r="AV179" s="14" t="s">
        <v>169</v>
      </c>
      <c r="AW179" s="14" t="s">
        <v>34</v>
      </c>
      <c r="AX179" s="14" t="s">
        <v>88</v>
      </c>
      <c r="AY179" s="160" t="s">
        <v>161</v>
      </c>
    </row>
    <row r="180" spans="2:65" s="1" customFormat="1" ht="33" customHeight="1">
      <c r="B180" s="32"/>
      <c r="C180" s="132" t="s">
        <v>279</v>
      </c>
      <c r="D180" s="132" t="s">
        <v>165</v>
      </c>
      <c r="E180" s="133" t="s">
        <v>1387</v>
      </c>
      <c r="F180" s="134" t="s">
        <v>1388</v>
      </c>
      <c r="G180" s="135" t="s">
        <v>168</v>
      </c>
      <c r="H180" s="136">
        <v>38.119</v>
      </c>
      <c r="I180" s="137"/>
      <c r="J180" s="138">
        <f>ROUND(I180*H180,2)</f>
        <v>0</v>
      </c>
      <c r="K180" s="134" t="s">
        <v>180</v>
      </c>
      <c r="L180" s="32"/>
      <c r="M180" s="139" t="s">
        <v>1</v>
      </c>
      <c r="N180" s="140" t="s">
        <v>45</v>
      </c>
      <c r="P180" s="141">
        <f>O180*H180</f>
        <v>0</v>
      </c>
      <c r="Q180" s="141">
        <v>0</v>
      </c>
      <c r="R180" s="141">
        <f>Q180*H180</f>
        <v>0</v>
      </c>
      <c r="S180" s="141">
        <v>0</v>
      </c>
      <c r="T180" s="142">
        <f>S180*H180</f>
        <v>0</v>
      </c>
      <c r="AR180" s="143" t="s">
        <v>169</v>
      </c>
      <c r="AT180" s="143" t="s">
        <v>165</v>
      </c>
      <c r="AU180" s="143" t="s">
        <v>90</v>
      </c>
      <c r="AY180" s="17" t="s">
        <v>161</v>
      </c>
      <c r="BE180" s="144">
        <f>IF(N180="základní",J180,0)</f>
        <v>0</v>
      </c>
      <c r="BF180" s="144">
        <f>IF(N180="snížená",J180,0)</f>
        <v>0</v>
      </c>
      <c r="BG180" s="144">
        <f>IF(N180="zákl. přenesená",J180,0)</f>
        <v>0</v>
      </c>
      <c r="BH180" s="144">
        <f>IF(N180="sníž. přenesená",J180,0)</f>
        <v>0</v>
      </c>
      <c r="BI180" s="144">
        <f>IF(N180="nulová",J180,0)</f>
        <v>0</v>
      </c>
      <c r="BJ180" s="17" t="s">
        <v>88</v>
      </c>
      <c r="BK180" s="144">
        <f>ROUND(I180*H180,2)</f>
        <v>0</v>
      </c>
      <c r="BL180" s="17" t="s">
        <v>169</v>
      </c>
      <c r="BM180" s="143" t="s">
        <v>305</v>
      </c>
    </row>
    <row r="181" spans="2:65" s="12" customFormat="1" ht="11.25">
      <c r="B181" s="145"/>
      <c r="D181" s="146" t="s">
        <v>172</v>
      </c>
      <c r="E181" s="147" t="s">
        <v>1</v>
      </c>
      <c r="F181" s="148" t="s">
        <v>1389</v>
      </c>
      <c r="H181" s="147" t="s">
        <v>1</v>
      </c>
      <c r="I181" s="149"/>
      <c r="L181" s="145"/>
      <c r="M181" s="150"/>
      <c r="T181" s="151"/>
      <c r="AT181" s="147" t="s">
        <v>172</v>
      </c>
      <c r="AU181" s="147" t="s">
        <v>90</v>
      </c>
      <c r="AV181" s="12" t="s">
        <v>88</v>
      </c>
      <c r="AW181" s="12" t="s">
        <v>34</v>
      </c>
      <c r="AX181" s="12" t="s">
        <v>80</v>
      </c>
      <c r="AY181" s="147" t="s">
        <v>161</v>
      </c>
    </row>
    <row r="182" spans="2:65" s="13" customFormat="1" ht="11.25">
      <c r="B182" s="152"/>
      <c r="D182" s="146" t="s">
        <v>172</v>
      </c>
      <c r="E182" s="153" t="s">
        <v>1</v>
      </c>
      <c r="F182" s="154" t="s">
        <v>1390</v>
      </c>
      <c r="H182" s="155">
        <v>38.119</v>
      </c>
      <c r="I182" s="156"/>
      <c r="L182" s="152"/>
      <c r="M182" s="157"/>
      <c r="T182" s="158"/>
      <c r="AT182" s="153" t="s">
        <v>172</v>
      </c>
      <c r="AU182" s="153" t="s">
        <v>90</v>
      </c>
      <c r="AV182" s="13" t="s">
        <v>90</v>
      </c>
      <c r="AW182" s="13" t="s">
        <v>34</v>
      </c>
      <c r="AX182" s="13" t="s">
        <v>80</v>
      </c>
      <c r="AY182" s="153" t="s">
        <v>161</v>
      </c>
    </row>
    <row r="183" spans="2:65" s="14" customFormat="1" ht="11.25">
      <c r="B183" s="159"/>
      <c r="D183" s="146" t="s">
        <v>172</v>
      </c>
      <c r="E183" s="160" t="s">
        <v>1</v>
      </c>
      <c r="F183" s="161" t="s">
        <v>177</v>
      </c>
      <c r="H183" s="162">
        <v>38.119</v>
      </c>
      <c r="I183" s="163"/>
      <c r="L183" s="159"/>
      <c r="M183" s="164"/>
      <c r="T183" s="165"/>
      <c r="AT183" s="160" t="s">
        <v>172</v>
      </c>
      <c r="AU183" s="160" t="s">
        <v>90</v>
      </c>
      <c r="AV183" s="14" t="s">
        <v>169</v>
      </c>
      <c r="AW183" s="14" t="s">
        <v>34</v>
      </c>
      <c r="AX183" s="14" t="s">
        <v>88</v>
      </c>
      <c r="AY183" s="160" t="s">
        <v>161</v>
      </c>
    </row>
    <row r="184" spans="2:65" s="1" customFormat="1" ht="33" customHeight="1">
      <c r="B184" s="32"/>
      <c r="C184" s="132" t="s">
        <v>287</v>
      </c>
      <c r="D184" s="132" t="s">
        <v>165</v>
      </c>
      <c r="E184" s="133" t="s">
        <v>1391</v>
      </c>
      <c r="F184" s="134" t="s">
        <v>1392</v>
      </c>
      <c r="G184" s="135" t="s">
        <v>168</v>
      </c>
      <c r="H184" s="136">
        <v>514.03599999999994</v>
      </c>
      <c r="I184" s="137"/>
      <c r="J184" s="138">
        <f>ROUND(I184*H184,2)</f>
        <v>0</v>
      </c>
      <c r="K184" s="134" t="s">
        <v>180</v>
      </c>
      <c r="L184" s="32"/>
      <c r="M184" s="139" t="s">
        <v>1</v>
      </c>
      <c r="N184" s="140" t="s">
        <v>45</v>
      </c>
      <c r="P184" s="141">
        <f>O184*H184</f>
        <v>0</v>
      </c>
      <c r="Q184" s="141">
        <v>0</v>
      </c>
      <c r="R184" s="141">
        <f>Q184*H184</f>
        <v>0</v>
      </c>
      <c r="S184" s="141">
        <v>0</v>
      </c>
      <c r="T184" s="142">
        <f>S184*H184</f>
        <v>0</v>
      </c>
      <c r="AR184" s="143" t="s">
        <v>169</v>
      </c>
      <c r="AT184" s="143" t="s">
        <v>165</v>
      </c>
      <c r="AU184" s="143" t="s">
        <v>90</v>
      </c>
      <c r="AY184" s="17" t="s">
        <v>161</v>
      </c>
      <c r="BE184" s="144">
        <f>IF(N184="základní",J184,0)</f>
        <v>0</v>
      </c>
      <c r="BF184" s="144">
        <f>IF(N184="snížená",J184,0)</f>
        <v>0</v>
      </c>
      <c r="BG184" s="144">
        <f>IF(N184="zákl. přenesená",J184,0)</f>
        <v>0</v>
      </c>
      <c r="BH184" s="144">
        <f>IF(N184="sníž. přenesená",J184,0)</f>
        <v>0</v>
      </c>
      <c r="BI184" s="144">
        <f>IF(N184="nulová",J184,0)</f>
        <v>0</v>
      </c>
      <c r="BJ184" s="17" t="s">
        <v>88</v>
      </c>
      <c r="BK184" s="144">
        <f>ROUND(I184*H184,2)</f>
        <v>0</v>
      </c>
      <c r="BL184" s="17" t="s">
        <v>169</v>
      </c>
      <c r="BM184" s="143" t="s">
        <v>314</v>
      </c>
    </row>
    <row r="185" spans="2:65" s="12" customFormat="1" ht="11.25">
      <c r="B185" s="145"/>
      <c r="D185" s="146" t="s">
        <v>172</v>
      </c>
      <c r="E185" s="147" t="s">
        <v>1</v>
      </c>
      <c r="F185" s="148" t="s">
        <v>1393</v>
      </c>
      <c r="H185" s="147" t="s">
        <v>1</v>
      </c>
      <c r="I185" s="149"/>
      <c r="L185" s="145"/>
      <c r="M185" s="150"/>
      <c r="T185" s="151"/>
      <c r="AT185" s="147" t="s">
        <v>172</v>
      </c>
      <c r="AU185" s="147" t="s">
        <v>90</v>
      </c>
      <c r="AV185" s="12" t="s">
        <v>88</v>
      </c>
      <c r="AW185" s="12" t="s">
        <v>34</v>
      </c>
      <c r="AX185" s="12" t="s">
        <v>80</v>
      </c>
      <c r="AY185" s="147" t="s">
        <v>161</v>
      </c>
    </row>
    <row r="186" spans="2:65" s="12" customFormat="1" ht="11.25">
      <c r="B186" s="145"/>
      <c r="D186" s="146" t="s">
        <v>172</v>
      </c>
      <c r="E186" s="147" t="s">
        <v>1</v>
      </c>
      <c r="F186" s="148" t="s">
        <v>1352</v>
      </c>
      <c r="H186" s="147" t="s">
        <v>1</v>
      </c>
      <c r="I186" s="149"/>
      <c r="L186" s="145"/>
      <c r="M186" s="150"/>
      <c r="T186" s="151"/>
      <c r="AT186" s="147" t="s">
        <v>172</v>
      </c>
      <c r="AU186" s="147" t="s">
        <v>90</v>
      </c>
      <c r="AV186" s="12" t="s">
        <v>88</v>
      </c>
      <c r="AW186" s="12" t="s">
        <v>34</v>
      </c>
      <c r="AX186" s="12" t="s">
        <v>80</v>
      </c>
      <c r="AY186" s="147" t="s">
        <v>161</v>
      </c>
    </row>
    <row r="187" spans="2:65" s="13" customFormat="1" ht="11.25">
      <c r="B187" s="152"/>
      <c r="D187" s="146" t="s">
        <v>172</v>
      </c>
      <c r="E187" s="153" t="s">
        <v>1</v>
      </c>
      <c r="F187" s="154" t="s">
        <v>1394</v>
      </c>
      <c r="H187" s="155">
        <v>5.5590000000000002</v>
      </c>
      <c r="I187" s="156"/>
      <c r="L187" s="152"/>
      <c r="M187" s="157"/>
      <c r="T187" s="158"/>
      <c r="AT187" s="153" t="s">
        <v>172</v>
      </c>
      <c r="AU187" s="153" t="s">
        <v>90</v>
      </c>
      <c r="AV187" s="13" t="s">
        <v>90</v>
      </c>
      <c r="AW187" s="13" t="s">
        <v>34</v>
      </c>
      <c r="AX187" s="13" t="s">
        <v>80</v>
      </c>
      <c r="AY187" s="153" t="s">
        <v>161</v>
      </c>
    </row>
    <row r="188" spans="2:65" s="13" customFormat="1" ht="11.25">
      <c r="B188" s="152"/>
      <c r="D188" s="146" t="s">
        <v>172</v>
      </c>
      <c r="E188" s="153" t="s">
        <v>1</v>
      </c>
      <c r="F188" s="154" t="s">
        <v>1395</v>
      </c>
      <c r="H188" s="155">
        <v>19.038</v>
      </c>
      <c r="I188" s="156"/>
      <c r="L188" s="152"/>
      <c r="M188" s="157"/>
      <c r="T188" s="158"/>
      <c r="AT188" s="153" t="s">
        <v>172</v>
      </c>
      <c r="AU188" s="153" t="s">
        <v>90</v>
      </c>
      <c r="AV188" s="13" t="s">
        <v>90</v>
      </c>
      <c r="AW188" s="13" t="s">
        <v>34</v>
      </c>
      <c r="AX188" s="13" t="s">
        <v>80</v>
      </c>
      <c r="AY188" s="153" t="s">
        <v>161</v>
      </c>
    </row>
    <row r="189" spans="2:65" s="13" customFormat="1" ht="11.25">
      <c r="B189" s="152"/>
      <c r="D189" s="146" t="s">
        <v>172</v>
      </c>
      <c r="E189" s="153" t="s">
        <v>1</v>
      </c>
      <c r="F189" s="154" t="s">
        <v>1396</v>
      </c>
      <c r="H189" s="155">
        <v>84.6</v>
      </c>
      <c r="I189" s="156"/>
      <c r="L189" s="152"/>
      <c r="M189" s="157"/>
      <c r="T189" s="158"/>
      <c r="AT189" s="153" t="s">
        <v>172</v>
      </c>
      <c r="AU189" s="153" t="s">
        <v>90</v>
      </c>
      <c r="AV189" s="13" t="s">
        <v>90</v>
      </c>
      <c r="AW189" s="13" t="s">
        <v>34</v>
      </c>
      <c r="AX189" s="13" t="s">
        <v>80</v>
      </c>
      <c r="AY189" s="153" t="s">
        <v>161</v>
      </c>
    </row>
    <row r="190" spans="2:65" s="13" customFormat="1" ht="11.25">
      <c r="B190" s="152"/>
      <c r="D190" s="146" t="s">
        <v>172</v>
      </c>
      <c r="E190" s="153" t="s">
        <v>1</v>
      </c>
      <c r="F190" s="154" t="s">
        <v>1397</v>
      </c>
      <c r="H190" s="155">
        <v>81.900000000000006</v>
      </c>
      <c r="I190" s="156"/>
      <c r="L190" s="152"/>
      <c r="M190" s="157"/>
      <c r="T190" s="158"/>
      <c r="AT190" s="153" t="s">
        <v>172</v>
      </c>
      <c r="AU190" s="153" t="s">
        <v>90</v>
      </c>
      <c r="AV190" s="13" t="s">
        <v>90</v>
      </c>
      <c r="AW190" s="13" t="s">
        <v>34</v>
      </c>
      <c r="AX190" s="13" t="s">
        <v>80</v>
      </c>
      <c r="AY190" s="153" t="s">
        <v>161</v>
      </c>
    </row>
    <row r="191" spans="2:65" s="13" customFormat="1" ht="11.25">
      <c r="B191" s="152"/>
      <c r="D191" s="146" t="s">
        <v>172</v>
      </c>
      <c r="E191" s="153" t="s">
        <v>1</v>
      </c>
      <c r="F191" s="154" t="s">
        <v>1398</v>
      </c>
      <c r="H191" s="155">
        <v>102.02500000000001</v>
      </c>
      <c r="I191" s="156"/>
      <c r="L191" s="152"/>
      <c r="M191" s="157"/>
      <c r="T191" s="158"/>
      <c r="AT191" s="153" t="s">
        <v>172</v>
      </c>
      <c r="AU191" s="153" t="s">
        <v>90</v>
      </c>
      <c r="AV191" s="13" t="s">
        <v>90</v>
      </c>
      <c r="AW191" s="13" t="s">
        <v>34</v>
      </c>
      <c r="AX191" s="13" t="s">
        <v>80</v>
      </c>
      <c r="AY191" s="153" t="s">
        <v>161</v>
      </c>
    </row>
    <row r="192" spans="2:65" s="12" customFormat="1" ht="11.25">
      <c r="B192" s="145"/>
      <c r="D192" s="146" t="s">
        <v>172</v>
      </c>
      <c r="E192" s="147" t="s">
        <v>1</v>
      </c>
      <c r="F192" s="148" t="s">
        <v>1354</v>
      </c>
      <c r="H192" s="147" t="s">
        <v>1</v>
      </c>
      <c r="I192" s="149"/>
      <c r="L192" s="145"/>
      <c r="M192" s="150"/>
      <c r="T192" s="151"/>
      <c r="AT192" s="147" t="s">
        <v>172</v>
      </c>
      <c r="AU192" s="147" t="s">
        <v>90</v>
      </c>
      <c r="AV192" s="12" t="s">
        <v>88</v>
      </c>
      <c r="AW192" s="12" t="s">
        <v>34</v>
      </c>
      <c r="AX192" s="12" t="s">
        <v>80</v>
      </c>
      <c r="AY192" s="147" t="s">
        <v>161</v>
      </c>
    </row>
    <row r="193" spans="2:65" s="13" customFormat="1" ht="11.25">
      <c r="B193" s="152"/>
      <c r="D193" s="146" t="s">
        <v>172</v>
      </c>
      <c r="E193" s="153" t="s">
        <v>1</v>
      </c>
      <c r="F193" s="154" t="s">
        <v>1399</v>
      </c>
      <c r="H193" s="155">
        <v>2.6960000000000002</v>
      </c>
      <c r="I193" s="156"/>
      <c r="L193" s="152"/>
      <c r="M193" s="157"/>
      <c r="T193" s="158"/>
      <c r="AT193" s="153" t="s">
        <v>172</v>
      </c>
      <c r="AU193" s="153" t="s">
        <v>90</v>
      </c>
      <c r="AV193" s="13" t="s">
        <v>90</v>
      </c>
      <c r="AW193" s="13" t="s">
        <v>34</v>
      </c>
      <c r="AX193" s="13" t="s">
        <v>80</v>
      </c>
      <c r="AY193" s="153" t="s">
        <v>161</v>
      </c>
    </row>
    <row r="194" spans="2:65" s="13" customFormat="1" ht="11.25">
      <c r="B194" s="152"/>
      <c r="D194" s="146" t="s">
        <v>172</v>
      </c>
      <c r="E194" s="153" t="s">
        <v>1</v>
      </c>
      <c r="F194" s="154" t="s">
        <v>1400</v>
      </c>
      <c r="H194" s="155">
        <v>16.308</v>
      </c>
      <c r="I194" s="156"/>
      <c r="L194" s="152"/>
      <c r="M194" s="157"/>
      <c r="T194" s="158"/>
      <c r="AT194" s="153" t="s">
        <v>172</v>
      </c>
      <c r="AU194" s="153" t="s">
        <v>90</v>
      </c>
      <c r="AV194" s="13" t="s">
        <v>90</v>
      </c>
      <c r="AW194" s="13" t="s">
        <v>34</v>
      </c>
      <c r="AX194" s="13" t="s">
        <v>80</v>
      </c>
      <c r="AY194" s="153" t="s">
        <v>161</v>
      </c>
    </row>
    <row r="195" spans="2:65" s="13" customFormat="1" ht="11.25">
      <c r="B195" s="152"/>
      <c r="D195" s="146" t="s">
        <v>172</v>
      </c>
      <c r="E195" s="153" t="s">
        <v>1</v>
      </c>
      <c r="F195" s="154" t="s">
        <v>1401</v>
      </c>
      <c r="H195" s="155">
        <v>5.4</v>
      </c>
      <c r="I195" s="156"/>
      <c r="L195" s="152"/>
      <c r="M195" s="157"/>
      <c r="T195" s="158"/>
      <c r="AT195" s="153" t="s">
        <v>172</v>
      </c>
      <c r="AU195" s="153" t="s">
        <v>90</v>
      </c>
      <c r="AV195" s="13" t="s">
        <v>90</v>
      </c>
      <c r="AW195" s="13" t="s">
        <v>34</v>
      </c>
      <c r="AX195" s="13" t="s">
        <v>80</v>
      </c>
      <c r="AY195" s="153" t="s">
        <v>161</v>
      </c>
    </row>
    <row r="196" spans="2:65" s="13" customFormat="1" ht="11.25">
      <c r="B196" s="152"/>
      <c r="D196" s="146" t="s">
        <v>172</v>
      </c>
      <c r="E196" s="153" t="s">
        <v>1</v>
      </c>
      <c r="F196" s="154" t="s">
        <v>1402</v>
      </c>
      <c r="H196" s="155">
        <v>60.65</v>
      </c>
      <c r="I196" s="156"/>
      <c r="L196" s="152"/>
      <c r="M196" s="157"/>
      <c r="T196" s="158"/>
      <c r="AT196" s="153" t="s">
        <v>172</v>
      </c>
      <c r="AU196" s="153" t="s">
        <v>90</v>
      </c>
      <c r="AV196" s="13" t="s">
        <v>90</v>
      </c>
      <c r="AW196" s="13" t="s">
        <v>34</v>
      </c>
      <c r="AX196" s="13" t="s">
        <v>80</v>
      </c>
      <c r="AY196" s="153" t="s">
        <v>161</v>
      </c>
    </row>
    <row r="197" spans="2:65" s="13" customFormat="1" ht="11.25">
      <c r="B197" s="152"/>
      <c r="D197" s="146" t="s">
        <v>172</v>
      </c>
      <c r="E197" s="153" t="s">
        <v>1</v>
      </c>
      <c r="F197" s="154" t="s">
        <v>1403</v>
      </c>
      <c r="H197" s="155">
        <v>54.24</v>
      </c>
      <c r="I197" s="156"/>
      <c r="L197" s="152"/>
      <c r="M197" s="157"/>
      <c r="T197" s="158"/>
      <c r="AT197" s="153" t="s">
        <v>172</v>
      </c>
      <c r="AU197" s="153" t="s">
        <v>90</v>
      </c>
      <c r="AV197" s="13" t="s">
        <v>90</v>
      </c>
      <c r="AW197" s="13" t="s">
        <v>34</v>
      </c>
      <c r="AX197" s="13" t="s">
        <v>80</v>
      </c>
      <c r="AY197" s="153" t="s">
        <v>161</v>
      </c>
    </row>
    <row r="198" spans="2:65" s="13" customFormat="1" ht="11.25">
      <c r="B198" s="152"/>
      <c r="D198" s="146" t="s">
        <v>172</v>
      </c>
      <c r="E198" s="153" t="s">
        <v>1</v>
      </c>
      <c r="F198" s="154" t="s">
        <v>1404</v>
      </c>
      <c r="H198" s="155">
        <v>81.62</v>
      </c>
      <c r="I198" s="156"/>
      <c r="L198" s="152"/>
      <c r="M198" s="157"/>
      <c r="T198" s="158"/>
      <c r="AT198" s="153" t="s">
        <v>172</v>
      </c>
      <c r="AU198" s="153" t="s">
        <v>90</v>
      </c>
      <c r="AV198" s="13" t="s">
        <v>90</v>
      </c>
      <c r="AW198" s="13" t="s">
        <v>34</v>
      </c>
      <c r="AX198" s="13" t="s">
        <v>80</v>
      </c>
      <c r="AY198" s="153" t="s">
        <v>161</v>
      </c>
    </row>
    <row r="199" spans="2:65" s="14" customFormat="1" ht="11.25">
      <c r="B199" s="159"/>
      <c r="D199" s="146" t="s">
        <v>172</v>
      </c>
      <c r="E199" s="160" t="s">
        <v>1</v>
      </c>
      <c r="F199" s="161" t="s">
        <v>177</v>
      </c>
      <c r="H199" s="162">
        <v>514.03599999999994</v>
      </c>
      <c r="I199" s="163"/>
      <c r="L199" s="159"/>
      <c r="M199" s="164"/>
      <c r="T199" s="165"/>
      <c r="AT199" s="160" t="s">
        <v>172</v>
      </c>
      <c r="AU199" s="160" t="s">
        <v>90</v>
      </c>
      <c r="AV199" s="14" t="s">
        <v>169</v>
      </c>
      <c r="AW199" s="14" t="s">
        <v>34</v>
      </c>
      <c r="AX199" s="14" t="s">
        <v>88</v>
      </c>
      <c r="AY199" s="160" t="s">
        <v>161</v>
      </c>
    </row>
    <row r="200" spans="2:65" s="1" customFormat="1" ht="24.2" customHeight="1">
      <c r="B200" s="32"/>
      <c r="C200" s="132" t="s">
        <v>296</v>
      </c>
      <c r="D200" s="132" t="s">
        <v>165</v>
      </c>
      <c r="E200" s="133" t="s">
        <v>1405</v>
      </c>
      <c r="F200" s="134" t="s">
        <v>1406</v>
      </c>
      <c r="G200" s="135" t="s">
        <v>168</v>
      </c>
      <c r="H200" s="136">
        <v>108.142</v>
      </c>
      <c r="I200" s="137"/>
      <c r="J200" s="138">
        <f>ROUND(I200*H200,2)</f>
        <v>0</v>
      </c>
      <c r="K200" s="134" t="s">
        <v>180</v>
      </c>
      <c r="L200" s="32"/>
      <c r="M200" s="139" t="s">
        <v>1</v>
      </c>
      <c r="N200" s="140" t="s">
        <v>45</v>
      </c>
      <c r="P200" s="141">
        <f>O200*H200</f>
        <v>0</v>
      </c>
      <c r="Q200" s="141">
        <v>0</v>
      </c>
      <c r="R200" s="141">
        <f>Q200*H200</f>
        <v>0</v>
      </c>
      <c r="S200" s="141">
        <v>0</v>
      </c>
      <c r="T200" s="142">
        <f>S200*H200</f>
        <v>0</v>
      </c>
      <c r="AR200" s="143" t="s">
        <v>169</v>
      </c>
      <c r="AT200" s="143" t="s">
        <v>165</v>
      </c>
      <c r="AU200" s="143" t="s">
        <v>90</v>
      </c>
      <c r="AY200" s="17" t="s">
        <v>161</v>
      </c>
      <c r="BE200" s="144">
        <f>IF(N200="základní",J200,0)</f>
        <v>0</v>
      </c>
      <c r="BF200" s="144">
        <f>IF(N200="snížená",J200,0)</f>
        <v>0</v>
      </c>
      <c r="BG200" s="144">
        <f>IF(N200="zákl. přenesená",J200,0)</f>
        <v>0</v>
      </c>
      <c r="BH200" s="144">
        <f>IF(N200="sníž. přenesená",J200,0)</f>
        <v>0</v>
      </c>
      <c r="BI200" s="144">
        <f>IF(N200="nulová",J200,0)</f>
        <v>0</v>
      </c>
      <c r="BJ200" s="17" t="s">
        <v>88</v>
      </c>
      <c r="BK200" s="144">
        <f>ROUND(I200*H200,2)</f>
        <v>0</v>
      </c>
      <c r="BL200" s="17" t="s">
        <v>169</v>
      </c>
      <c r="BM200" s="143" t="s">
        <v>325</v>
      </c>
    </row>
    <row r="201" spans="2:65" s="12" customFormat="1" ht="11.25">
      <c r="B201" s="145"/>
      <c r="D201" s="146" t="s">
        <v>172</v>
      </c>
      <c r="E201" s="147" t="s">
        <v>1</v>
      </c>
      <c r="F201" s="148" t="s">
        <v>1407</v>
      </c>
      <c r="H201" s="147" t="s">
        <v>1</v>
      </c>
      <c r="I201" s="149"/>
      <c r="L201" s="145"/>
      <c r="M201" s="150"/>
      <c r="T201" s="151"/>
      <c r="AT201" s="147" t="s">
        <v>172</v>
      </c>
      <c r="AU201" s="147" t="s">
        <v>90</v>
      </c>
      <c r="AV201" s="12" t="s">
        <v>88</v>
      </c>
      <c r="AW201" s="12" t="s">
        <v>34</v>
      </c>
      <c r="AX201" s="12" t="s">
        <v>80</v>
      </c>
      <c r="AY201" s="147" t="s">
        <v>161</v>
      </c>
    </row>
    <row r="202" spans="2:65" s="13" customFormat="1" ht="11.25">
      <c r="B202" s="152"/>
      <c r="D202" s="146" t="s">
        <v>172</v>
      </c>
      <c r="E202" s="153" t="s">
        <v>1</v>
      </c>
      <c r="F202" s="154" t="s">
        <v>1408</v>
      </c>
      <c r="H202" s="155">
        <v>108.142</v>
      </c>
      <c r="I202" s="156"/>
      <c r="L202" s="152"/>
      <c r="M202" s="157"/>
      <c r="T202" s="158"/>
      <c r="AT202" s="153" t="s">
        <v>172</v>
      </c>
      <c r="AU202" s="153" t="s">
        <v>90</v>
      </c>
      <c r="AV202" s="13" t="s">
        <v>90</v>
      </c>
      <c r="AW202" s="13" t="s">
        <v>34</v>
      </c>
      <c r="AX202" s="13" t="s">
        <v>80</v>
      </c>
      <c r="AY202" s="153" t="s">
        <v>161</v>
      </c>
    </row>
    <row r="203" spans="2:65" s="14" customFormat="1" ht="11.25">
      <c r="B203" s="159"/>
      <c r="D203" s="146" t="s">
        <v>172</v>
      </c>
      <c r="E203" s="160" t="s">
        <v>1</v>
      </c>
      <c r="F203" s="161" t="s">
        <v>177</v>
      </c>
      <c r="H203" s="162">
        <v>108.142</v>
      </c>
      <c r="I203" s="163"/>
      <c r="L203" s="159"/>
      <c r="M203" s="164"/>
      <c r="T203" s="165"/>
      <c r="AT203" s="160" t="s">
        <v>172</v>
      </c>
      <c r="AU203" s="160" t="s">
        <v>90</v>
      </c>
      <c r="AV203" s="14" t="s">
        <v>169</v>
      </c>
      <c r="AW203" s="14" t="s">
        <v>34</v>
      </c>
      <c r="AX203" s="14" t="s">
        <v>88</v>
      </c>
      <c r="AY203" s="160" t="s">
        <v>161</v>
      </c>
    </row>
    <row r="204" spans="2:65" s="1" customFormat="1" ht="21.75" customHeight="1">
      <c r="B204" s="32"/>
      <c r="C204" s="132" t="s">
        <v>305</v>
      </c>
      <c r="D204" s="132" t="s">
        <v>165</v>
      </c>
      <c r="E204" s="133" t="s">
        <v>1409</v>
      </c>
      <c r="F204" s="134" t="s">
        <v>1410</v>
      </c>
      <c r="G204" s="135" t="s">
        <v>190</v>
      </c>
      <c r="H204" s="136">
        <v>892.00300000000004</v>
      </c>
      <c r="I204" s="137"/>
      <c r="J204" s="138">
        <f>ROUND(I204*H204,2)</f>
        <v>0</v>
      </c>
      <c r="K204" s="134" t="s">
        <v>180</v>
      </c>
      <c r="L204" s="32"/>
      <c r="M204" s="139" t="s">
        <v>1</v>
      </c>
      <c r="N204" s="140" t="s">
        <v>45</v>
      </c>
      <c r="P204" s="141">
        <f>O204*H204</f>
        <v>0</v>
      </c>
      <c r="Q204" s="141">
        <v>5.8E-4</v>
      </c>
      <c r="R204" s="141">
        <f>Q204*H204</f>
        <v>0.51736174000000001</v>
      </c>
      <c r="S204" s="141">
        <v>0</v>
      </c>
      <c r="T204" s="142">
        <f>S204*H204</f>
        <v>0</v>
      </c>
      <c r="AR204" s="143" t="s">
        <v>169</v>
      </c>
      <c r="AT204" s="143" t="s">
        <v>165</v>
      </c>
      <c r="AU204" s="143" t="s">
        <v>90</v>
      </c>
      <c r="AY204" s="17" t="s">
        <v>161</v>
      </c>
      <c r="BE204" s="144">
        <f>IF(N204="základní",J204,0)</f>
        <v>0</v>
      </c>
      <c r="BF204" s="144">
        <f>IF(N204="snížená",J204,0)</f>
        <v>0</v>
      </c>
      <c r="BG204" s="144">
        <f>IF(N204="zákl. přenesená",J204,0)</f>
        <v>0</v>
      </c>
      <c r="BH204" s="144">
        <f>IF(N204="sníž. přenesená",J204,0)</f>
        <v>0</v>
      </c>
      <c r="BI204" s="144">
        <f>IF(N204="nulová",J204,0)</f>
        <v>0</v>
      </c>
      <c r="BJ204" s="17" t="s">
        <v>88</v>
      </c>
      <c r="BK204" s="144">
        <f>ROUND(I204*H204,2)</f>
        <v>0</v>
      </c>
      <c r="BL204" s="17" t="s">
        <v>169</v>
      </c>
      <c r="BM204" s="143" t="s">
        <v>335</v>
      </c>
    </row>
    <row r="205" spans="2:65" s="12" customFormat="1" ht="11.25">
      <c r="B205" s="145"/>
      <c r="D205" s="146" t="s">
        <v>172</v>
      </c>
      <c r="E205" s="147" t="s">
        <v>1</v>
      </c>
      <c r="F205" s="148" t="s">
        <v>1411</v>
      </c>
      <c r="H205" s="147" t="s">
        <v>1</v>
      </c>
      <c r="I205" s="149"/>
      <c r="L205" s="145"/>
      <c r="M205" s="150"/>
      <c r="T205" s="151"/>
      <c r="AT205" s="147" t="s">
        <v>172</v>
      </c>
      <c r="AU205" s="147" t="s">
        <v>90</v>
      </c>
      <c r="AV205" s="12" t="s">
        <v>88</v>
      </c>
      <c r="AW205" s="12" t="s">
        <v>34</v>
      </c>
      <c r="AX205" s="12" t="s">
        <v>80</v>
      </c>
      <c r="AY205" s="147" t="s">
        <v>161</v>
      </c>
    </row>
    <row r="206" spans="2:65" s="12" customFormat="1" ht="11.25">
      <c r="B206" s="145"/>
      <c r="D206" s="146" t="s">
        <v>172</v>
      </c>
      <c r="E206" s="147" t="s">
        <v>1</v>
      </c>
      <c r="F206" s="148" t="s">
        <v>1352</v>
      </c>
      <c r="H206" s="147" t="s">
        <v>1</v>
      </c>
      <c r="I206" s="149"/>
      <c r="L206" s="145"/>
      <c r="M206" s="150"/>
      <c r="T206" s="151"/>
      <c r="AT206" s="147" t="s">
        <v>172</v>
      </c>
      <c r="AU206" s="147" t="s">
        <v>90</v>
      </c>
      <c r="AV206" s="12" t="s">
        <v>88</v>
      </c>
      <c r="AW206" s="12" t="s">
        <v>34</v>
      </c>
      <c r="AX206" s="12" t="s">
        <v>80</v>
      </c>
      <c r="AY206" s="147" t="s">
        <v>161</v>
      </c>
    </row>
    <row r="207" spans="2:65" s="13" customFormat="1" ht="11.25">
      <c r="B207" s="152"/>
      <c r="D207" s="146" t="s">
        <v>172</v>
      </c>
      <c r="E207" s="153" t="s">
        <v>1</v>
      </c>
      <c r="F207" s="154" t="s">
        <v>1412</v>
      </c>
      <c r="H207" s="155">
        <v>38.380000000000003</v>
      </c>
      <c r="I207" s="156"/>
      <c r="L207" s="152"/>
      <c r="M207" s="157"/>
      <c r="T207" s="158"/>
      <c r="AT207" s="153" t="s">
        <v>172</v>
      </c>
      <c r="AU207" s="153" t="s">
        <v>90</v>
      </c>
      <c r="AV207" s="13" t="s">
        <v>90</v>
      </c>
      <c r="AW207" s="13" t="s">
        <v>34</v>
      </c>
      <c r="AX207" s="13" t="s">
        <v>80</v>
      </c>
      <c r="AY207" s="153" t="s">
        <v>161</v>
      </c>
    </row>
    <row r="208" spans="2:65" s="13" customFormat="1" ht="11.25">
      <c r="B208" s="152"/>
      <c r="D208" s="146" t="s">
        <v>172</v>
      </c>
      <c r="E208" s="153" t="s">
        <v>1</v>
      </c>
      <c r="F208" s="154" t="s">
        <v>1413</v>
      </c>
      <c r="H208" s="155">
        <v>176</v>
      </c>
      <c r="I208" s="156"/>
      <c r="L208" s="152"/>
      <c r="M208" s="157"/>
      <c r="T208" s="158"/>
      <c r="AT208" s="153" t="s">
        <v>172</v>
      </c>
      <c r="AU208" s="153" t="s">
        <v>90</v>
      </c>
      <c r="AV208" s="13" t="s">
        <v>90</v>
      </c>
      <c r="AW208" s="13" t="s">
        <v>34</v>
      </c>
      <c r="AX208" s="13" t="s">
        <v>80</v>
      </c>
      <c r="AY208" s="153" t="s">
        <v>161</v>
      </c>
    </row>
    <row r="209" spans="2:65" s="13" customFormat="1" ht="11.25">
      <c r="B209" s="152"/>
      <c r="D209" s="146" t="s">
        <v>172</v>
      </c>
      <c r="E209" s="153" t="s">
        <v>1</v>
      </c>
      <c r="F209" s="154" t="s">
        <v>1414</v>
      </c>
      <c r="H209" s="155">
        <v>171.5</v>
      </c>
      <c r="I209" s="156"/>
      <c r="L209" s="152"/>
      <c r="M209" s="157"/>
      <c r="T209" s="158"/>
      <c r="AT209" s="153" t="s">
        <v>172</v>
      </c>
      <c r="AU209" s="153" t="s">
        <v>90</v>
      </c>
      <c r="AV209" s="13" t="s">
        <v>90</v>
      </c>
      <c r="AW209" s="13" t="s">
        <v>34</v>
      </c>
      <c r="AX209" s="13" t="s">
        <v>80</v>
      </c>
      <c r="AY209" s="153" t="s">
        <v>161</v>
      </c>
    </row>
    <row r="210" spans="2:65" s="13" customFormat="1" ht="11.25">
      <c r="B210" s="152"/>
      <c r="D210" s="146" t="s">
        <v>172</v>
      </c>
      <c r="E210" s="153" t="s">
        <v>1</v>
      </c>
      <c r="F210" s="154" t="s">
        <v>1415</v>
      </c>
      <c r="H210" s="155">
        <v>117.25</v>
      </c>
      <c r="I210" s="156"/>
      <c r="L210" s="152"/>
      <c r="M210" s="157"/>
      <c r="T210" s="158"/>
      <c r="AT210" s="153" t="s">
        <v>172</v>
      </c>
      <c r="AU210" s="153" t="s">
        <v>90</v>
      </c>
      <c r="AV210" s="13" t="s">
        <v>90</v>
      </c>
      <c r="AW210" s="13" t="s">
        <v>34</v>
      </c>
      <c r="AX210" s="13" t="s">
        <v>80</v>
      </c>
      <c r="AY210" s="153" t="s">
        <v>161</v>
      </c>
    </row>
    <row r="211" spans="2:65" s="12" customFormat="1" ht="11.25">
      <c r="B211" s="145"/>
      <c r="D211" s="146" t="s">
        <v>172</v>
      </c>
      <c r="E211" s="147" t="s">
        <v>1</v>
      </c>
      <c r="F211" s="148" t="s">
        <v>1354</v>
      </c>
      <c r="H211" s="147" t="s">
        <v>1</v>
      </c>
      <c r="I211" s="149"/>
      <c r="L211" s="145"/>
      <c r="M211" s="150"/>
      <c r="T211" s="151"/>
      <c r="AT211" s="147" t="s">
        <v>172</v>
      </c>
      <c r="AU211" s="147" t="s">
        <v>90</v>
      </c>
      <c r="AV211" s="12" t="s">
        <v>88</v>
      </c>
      <c r="AW211" s="12" t="s">
        <v>34</v>
      </c>
      <c r="AX211" s="12" t="s">
        <v>80</v>
      </c>
      <c r="AY211" s="147" t="s">
        <v>161</v>
      </c>
    </row>
    <row r="212" spans="2:65" s="13" customFormat="1" ht="11.25">
      <c r="B212" s="152"/>
      <c r="D212" s="146" t="s">
        <v>172</v>
      </c>
      <c r="E212" s="153" t="s">
        <v>1</v>
      </c>
      <c r="F212" s="154" t="s">
        <v>1416</v>
      </c>
      <c r="H212" s="155">
        <v>33.479999999999997</v>
      </c>
      <c r="I212" s="156"/>
      <c r="L212" s="152"/>
      <c r="M212" s="157"/>
      <c r="T212" s="158"/>
      <c r="AT212" s="153" t="s">
        <v>172</v>
      </c>
      <c r="AU212" s="153" t="s">
        <v>90</v>
      </c>
      <c r="AV212" s="13" t="s">
        <v>90</v>
      </c>
      <c r="AW212" s="13" t="s">
        <v>34</v>
      </c>
      <c r="AX212" s="13" t="s">
        <v>80</v>
      </c>
      <c r="AY212" s="153" t="s">
        <v>161</v>
      </c>
    </row>
    <row r="213" spans="2:65" s="13" customFormat="1" ht="11.25">
      <c r="B213" s="152"/>
      <c r="D213" s="146" t="s">
        <v>172</v>
      </c>
      <c r="E213" s="153" t="s">
        <v>1</v>
      </c>
      <c r="F213" s="154" t="s">
        <v>1417</v>
      </c>
      <c r="H213" s="155">
        <v>11.1</v>
      </c>
      <c r="I213" s="156"/>
      <c r="L213" s="152"/>
      <c r="M213" s="157"/>
      <c r="T213" s="158"/>
      <c r="AT213" s="153" t="s">
        <v>172</v>
      </c>
      <c r="AU213" s="153" t="s">
        <v>90</v>
      </c>
      <c r="AV213" s="13" t="s">
        <v>90</v>
      </c>
      <c r="AW213" s="13" t="s">
        <v>34</v>
      </c>
      <c r="AX213" s="13" t="s">
        <v>80</v>
      </c>
      <c r="AY213" s="153" t="s">
        <v>161</v>
      </c>
    </row>
    <row r="214" spans="2:65" s="13" customFormat="1" ht="11.25">
      <c r="B214" s="152"/>
      <c r="D214" s="146" t="s">
        <v>172</v>
      </c>
      <c r="E214" s="153" t="s">
        <v>1</v>
      </c>
      <c r="F214" s="154" t="s">
        <v>1418</v>
      </c>
      <c r="H214" s="155">
        <v>127.193</v>
      </c>
      <c r="I214" s="156"/>
      <c r="L214" s="152"/>
      <c r="M214" s="157"/>
      <c r="T214" s="158"/>
      <c r="AT214" s="153" t="s">
        <v>172</v>
      </c>
      <c r="AU214" s="153" t="s">
        <v>90</v>
      </c>
      <c r="AV214" s="13" t="s">
        <v>90</v>
      </c>
      <c r="AW214" s="13" t="s">
        <v>34</v>
      </c>
      <c r="AX214" s="13" t="s">
        <v>80</v>
      </c>
      <c r="AY214" s="153" t="s">
        <v>161</v>
      </c>
    </row>
    <row r="215" spans="2:65" s="13" customFormat="1" ht="11.25">
      <c r="B215" s="152"/>
      <c r="D215" s="146" t="s">
        <v>172</v>
      </c>
      <c r="E215" s="153" t="s">
        <v>1</v>
      </c>
      <c r="F215" s="154" t="s">
        <v>1419</v>
      </c>
      <c r="H215" s="155">
        <v>118.4</v>
      </c>
      <c r="I215" s="156"/>
      <c r="L215" s="152"/>
      <c r="M215" s="157"/>
      <c r="T215" s="158"/>
      <c r="AT215" s="153" t="s">
        <v>172</v>
      </c>
      <c r="AU215" s="153" t="s">
        <v>90</v>
      </c>
      <c r="AV215" s="13" t="s">
        <v>90</v>
      </c>
      <c r="AW215" s="13" t="s">
        <v>34</v>
      </c>
      <c r="AX215" s="13" t="s">
        <v>80</v>
      </c>
      <c r="AY215" s="153" t="s">
        <v>161</v>
      </c>
    </row>
    <row r="216" spans="2:65" s="13" customFormat="1" ht="11.25">
      <c r="B216" s="152"/>
      <c r="D216" s="146" t="s">
        <v>172</v>
      </c>
      <c r="E216" s="153" t="s">
        <v>1</v>
      </c>
      <c r="F216" s="154" t="s">
        <v>1420</v>
      </c>
      <c r="H216" s="155">
        <v>98.7</v>
      </c>
      <c r="I216" s="156"/>
      <c r="L216" s="152"/>
      <c r="M216" s="157"/>
      <c r="T216" s="158"/>
      <c r="AT216" s="153" t="s">
        <v>172</v>
      </c>
      <c r="AU216" s="153" t="s">
        <v>90</v>
      </c>
      <c r="AV216" s="13" t="s">
        <v>90</v>
      </c>
      <c r="AW216" s="13" t="s">
        <v>34</v>
      </c>
      <c r="AX216" s="13" t="s">
        <v>80</v>
      </c>
      <c r="AY216" s="153" t="s">
        <v>161</v>
      </c>
    </row>
    <row r="217" spans="2:65" s="14" customFormat="1" ht="11.25">
      <c r="B217" s="159"/>
      <c r="D217" s="146" t="s">
        <v>172</v>
      </c>
      <c r="E217" s="160" t="s">
        <v>1</v>
      </c>
      <c r="F217" s="161" t="s">
        <v>177</v>
      </c>
      <c r="H217" s="162">
        <v>892.00300000000004</v>
      </c>
      <c r="I217" s="163"/>
      <c r="L217" s="159"/>
      <c r="M217" s="164"/>
      <c r="T217" s="165"/>
      <c r="AT217" s="160" t="s">
        <v>172</v>
      </c>
      <c r="AU217" s="160" t="s">
        <v>90</v>
      </c>
      <c r="AV217" s="14" t="s">
        <v>169</v>
      </c>
      <c r="AW217" s="14" t="s">
        <v>34</v>
      </c>
      <c r="AX217" s="14" t="s">
        <v>88</v>
      </c>
      <c r="AY217" s="160" t="s">
        <v>161</v>
      </c>
    </row>
    <row r="218" spans="2:65" s="1" customFormat="1" ht="21.75" customHeight="1">
      <c r="B218" s="32"/>
      <c r="C218" s="132" t="s">
        <v>7</v>
      </c>
      <c r="D218" s="132" t="s">
        <v>165</v>
      </c>
      <c r="E218" s="133" t="s">
        <v>1421</v>
      </c>
      <c r="F218" s="134" t="s">
        <v>1422</v>
      </c>
      <c r="G218" s="135" t="s">
        <v>190</v>
      </c>
      <c r="H218" s="136">
        <v>892.00300000000004</v>
      </c>
      <c r="I218" s="137"/>
      <c r="J218" s="138">
        <f>ROUND(I218*H218,2)</f>
        <v>0</v>
      </c>
      <c r="K218" s="134" t="s">
        <v>180</v>
      </c>
      <c r="L218" s="32"/>
      <c r="M218" s="139" t="s">
        <v>1</v>
      </c>
      <c r="N218" s="140" t="s">
        <v>45</v>
      </c>
      <c r="P218" s="141">
        <f>O218*H218</f>
        <v>0</v>
      </c>
      <c r="Q218" s="141">
        <v>6.2E-4</v>
      </c>
      <c r="R218" s="141">
        <f>Q218*H218</f>
        <v>0.55304186</v>
      </c>
      <c r="S218" s="141">
        <v>0</v>
      </c>
      <c r="T218" s="142">
        <f>S218*H218</f>
        <v>0</v>
      </c>
      <c r="AR218" s="143" t="s">
        <v>169</v>
      </c>
      <c r="AT218" s="143" t="s">
        <v>165</v>
      </c>
      <c r="AU218" s="143" t="s">
        <v>90</v>
      </c>
      <c r="AY218" s="17" t="s">
        <v>161</v>
      </c>
      <c r="BE218" s="144">
        <f>IF(N218="základní",J218,0)</f>
        <v>0</v>
      </c>
      <c r="BF218" s="144">
        <f>IF(N218="snížená",J218,0)</f>
        <v>0</v>
      </c>
      <c r="BG218" s="144">
        <f>IF(N218="zákl. přenesená",J218,0)</f>
        <v>0</v>
      </c>
      <c r="BH218" s="144">
        <f>IF(N218="sníž. přenesená",J218,0)</f>
        <v>0</v>
      </c>
      <c r="BI218" s="144">
        <f>IF(N218="nulová",J218,0)</f>
        <v>0</v>
      </c>
      <c r="BJ218" s="17" t="s">
        <v>88</v>
      </c>
      <c r="BK218" s="144">
        <f>ROUND(I218*H218,2)</f>
        <v>0</v>
      </c>
      <c r="BL218" s="17" t="s">
        <v>169</v>
      </c>
      <c r="BM218" s="143" t="s">
        <v>344</v>
      </c>
    </row>
    <row r="219" spans="2:65" s="1" customFormat="1" ht="24.2" customHeight="1">
      <c r="B219" s="32"/>
      <c r="C219" s="132" t="s">
        <v>314</v>
      </c>
      <c r="D219" s="132" t="s">
        <v>165</v>
      </c>
      <c r="E219" s="133" t="s">
        <v>883</v>
      </c>
      <c r="F219" s="134" t="s">
        <v>884</v>
      </c>
      <c r="G219" s="135" t="s">
        <v>168</v>
      </c>
      <c r="H219" s="136">
        <v>3.3</v>
      </c>
      <c r="I219" s="137"/>
      <c r="J219" s="138">
        <f>ROUND(I219*H219,2)</f>
        <v>0</v>
      </c>
      <c r="K219" s="134" t="s">
        <v>1</v>
      </c>
      <c r="L219" s="32"/>
      <c r="M219" s="139" t="s">
        <v>1</v>
      </c>
      <c r="N219" s="140" t="s">
        <v>45</v>
      </c>
      <c r="P219" s="141">
        <f>O219*H219</f>
        <v>0</v>
      </c>
      <c r="Q219" s="141">
        <v>0</v>
      </c>
      <c r="R219" s="141">
        <f>Q219*H219</f>
        <v>0</v>
      </c>
      <c r="S219" s="141">
        <v>0</v>
      </c>
      <c r="T219" s="142">
        <f>S219*H219</f>
        <v>0</v>
      </c>
      <c r="AR219" s="143" t="s">
        <v>169</v>
      </c>
      <c r="AT219" s="143" t="s">
        <v>165</v>
      </c>
      <c r="AU219" s="143" t="s">
        <v>90</v>
      </c>
      <c r="AY219" s="17" t="s">
        <v>161</v>
      </c>
      <c r="BE219" s="144">
        <f>IF(N219="základní",J219,0)</f>
        <v>0</v>
      </c>
      <c r="BF219" s="144">
        <f>IF(N219="snížená",J219,0)</f>
        <v>0</v>
      </c>
      <c r="BG219" s="144">
        <f>IF(N219="zákl. přenesená",J219,0)</f>
        <v>0</v>
      </c>
      <c r="BH219" s="144">
        <f>IF(N219="sníž. přenesená",J219,0)</f>
        <v>0</v>
      </c>
      <c r="BI219" s="144">
        <f>IF(N219="nulová",J219,0)</f>
        <v>0</v>
      </c>
      <c r="BJ219" s="17" t="s">
        <v>88</v>
      </c>
      <c r="BK219" s="144">
        <f>ROUND(I219*H219,2)</f>
        <v>0</v>
      </c>
      <c r="BL219" s="17" t="s">
        <v>169</v>
      </c>
      <c r="BM219" s="143" t="s">
        <v>1423</v>
      </c>
    </row>
    <row r="220" spans="2:65" s="12" customFormat="1" ht="11.25">
      <c r="B220" s="145"/>
      <c r="D220" s="146" t="s">
        <v>172</v>
      </c>
      <c r="E220" s="147" t="s">
        <v>1</v>
      </c>
      <c r="F220" s="148" t="s">
        <v>1424</v>
      </c>
      <c r="H220" s="147" t="s">
        <v>1</v>
      </c>
      <c r="I220" s="149"/>
      <c r="L220" s="145"/>
      <c r="M220" s="150"/>
      <c r="T220" s="151"/>
      <c r="AT220" s="147" t="s">
        <v>172</v>
      </c>
      <c r="AU220" s="147" t="s">
        <v>90</v>
      </c>
      <c r="AV220" s="12" t="s">
        <v>88</v>
      </c>
      <c r="AW220" s="12" t="s">
        <v>34</v>
      </c>
      <c r="AX220" s="12" t="s">
        <v>80</v>
      </c>
      <c r="AY220" s="147" t="s">
        <v>161</v>
      </c>
    </row>
    <row r="221" spans="2:65" s="13" customFormat="1" ht="11.25">
      <c r="B221" s="152"/>
      <c r="D221" s="146" t="s">
        <v>172</v>
      </c>
      <c r="E221" s="153" t="s">
        <v>1</v>
      </c>
      <c r="F221" s="154" t="s">
        <v>1425</v>
      </c>
      <c r="H221" s="155">
        <v>3.3</v>
      </c>
      <c r="I221" s="156"/>
      <c r="L221" s="152"/>
      <c r="M221" s="157"/>
      <c r="T221" s="158"/>
      <c r="AT221" s="153" t="s">
        <v>172</v>
      </c>
      <c r="AU221" s="153" t="s">
        <v>90</v>
      </c>
      <c r="AV221" s="13" t="s">
        <v>90</v>
      </c>
      <c r="AW221" s="13" t="s">
        <v>34</v>
      </c>
      <c r="AX221" s="13" t="s">
        <v>80</v>
      </c>
      <c r="AY221" s="153" t="s">
        <v>161</v>
      </c>
    </row>
    <row r="222" spans="2:65" s="14" customFormat="1" ht="11.25">
      <c r="B222" s="159"/>
      <c r="D222" s="146" t="s">
        <v>172</v>
      </c>
      <c r="E222" s="160" t="s">
        <v>1</v>
      </c>
      <c r="F222" s="161" t="s">
        <v>177</v>
      </c>
      <c r="H222" s="162">
        <v>3.3</v>
      </c>
      <c r="I222" s="163"/>
      <c r="L222" s="159"/>
      <c r="M222" s="164"/>
      <c r="T222" s="165"/>
      <c r="AT222" s="160" t="s">
        <v>172</v>
      </c>
      <c r="AU222" s="160" t="s">
        <v>90</v>
      </c>
      <c r="AV222" s="14" t="s">
        <v>169</v>
      </c>
      <c r="AW222" s="14" t="s">
        <v>34</v>
      </c>
      <c r="AX222" s="14" t="s">
        <v>88</v>
      </c>
      <c r="AY222" s="160" t="s">
        <v>161</v>
      </c>
    </row>
    <row r="223" spans="2:65" s="1" customFormat="1" ht="24.2" customHeight="1">
      <c r="B223" s="32"/>
      <c r="C223" s="132" t="s">
        <v>318</v>
      </c>
      <c r="D223" s="132" t="s">
        <v>165</v>
      </c>
      <c r="E223" s="133" t="s">
        <v>166</v>
      </c>
      <c r="F223" s="134" t="s">
        <v>167</v>
      </c>
      <c r="G223" s="135" t="s">
        <v>168</v>
      </c>
      <c r="H223" s="136">
        <v>326.09199999999998</v>
      </c>
      <c r="I223" s="137"/>
      <c r="J223" s="138">
        <f>ROUND(I223*H223,2)</f>
        <v>0</v>
      </c>
      <c r="K223" s="134" t="s">
        <v>1</v>
      </c>
      <c r="L223" s="32"/>
      <c r="M223" s="139" t="s">
        <v>1</v>
      </c>
      <c r="N223" s="140" t="s">
        <v>45</v>
      </c>
      <c r="P223" s="141">
        <f>O223*H223</f>
        <v>0</v>
      </c>
      <c r="Q223" s="141">
        <v>0</v>
      </c>
      <c r="R223" s="141">
        <f>Q223*H223</f>
        <v>0</v>
      </c>
      <c r="S223" s="141">
        <v>0</v>
      </c>
      <c r="T223" s="142">
        <f>S223*H223</f>
        <v>0</v>
      </c>
      <c r="AR223" s="143" t="s">
        <v>169</v>
      </c>
      <c r="AT223" s="143" t="s">
        <v>165</v>
      </c>
      <c r="AU223" s="143" t="s">
        <v>90</v>
      </c>
      <c r="AY223" s="17" t="s">
        <v>161</v>
      </c>
      <c r="BE223" s="144">
        <f>IF(N223="základní",J223,0)</f>
        <v>0</v>
      </c>
      <c r="BF223" s="144">
        <f>IF(N223="snížená",J223,0)</f>
        <v>0</v>
      </c>
      <c r="BG223" s="144">
        <f>IF(N223="zákl. přenesená",J223,0)</f>
        <v>0</v>
      </c>
      <c r="BH223" s="144">
        <f>IF(N223="sníž. přenesená",J223,0)</f>
        <v>0</v>
      </c>
      <c r="BI223" s="144">
        <f>IF(N223="nulová",J223,0)</f>
        <v>0</v>
      </c>
      <c r="BJ223" s="17" t="s">
        <v>88</v>
      </c>
      <c r="BK223" s="144">
        <f>ROUND(I223*H223,2)</f>
        <v>0</v>
      </c>
      <c r="BL223" s="17" t="s">
        <v>169</v>
      </c>
      <c r="BM223" s="143" t="s">
        <v>1426</v>
      </c>
    </row>
    <row r="224" spans="2:65" s="12" customFormat="1" ht="11.25">
      <c r="B224" s="145"/>
      <c r="D224" s="146" t="s">
        <v>172</v>
      </c>
      <c r="E224" s="147" t="s">
        <v>1</v>
      </c>
      <c r="F224" s="148" t="s">
        <v>1427</v>
      </c>
      <c r="H224" s="147" t="s">
        <v>1</v>
      </c>
      <c r="I224" s="149"/>
      <c r="L224" s="145"/>
      <c r="M224" s="150"/>
      <c r="T224" s="151"/>
      <c r="AT224" s="147" t="s">
        <v>172</v>
      </c>
      <c r="AU224" s="147" t="s">
        <v>90</v>
      </c>
      <c r="AV224" s="12" t="s">
        <v>88</v>
      </c>
      <c r="AW224" s="12" t="s">
        <v>34</v>
      </c>
      <c r="AX224" s="12" t="s">
        <v>80</v>
      </c>
      <c r="AY224" s="147" t="s">
        <v>161</v>
      </c>
    </row>
    <row r="225" spans="2:65" s="13" customFormat="1" ht="11.25">
      <c r="B225" s="152"/>
      <c r="D225" s="146" t="s">
        <v>172</v>
      </c>
      <c r="E225" s="153" t="s">
        <v>1</v>
      </c>
      <c r="F225" s="154" t="s">
        <v>1428</v>
      </c>
      <c r="H225" s="155">
        <v>582.79100000000005</v>
      </c>
      <c r="I225" s="156"/>
      <c r="L225" s="152"/>
      <c r="M225" s="157"/>
      <c r="T225" s="158"/>
      <c r="AT225" s="153" t="s">
        <v>172</v>
      </c>
      <c r="AU225" s="153" t="s">
        <v>90</v>
      </c>
      <c r="AV225" s="13" t="s">
        <v>90</v>
      </c>
      <c r="AW225" s="13" t="s">
        <v>34</v>
      </c>
      <c r="AX225" s="13" t="s">
        <v>80</v>
      </c>
      <c r="AY225" s="153" t="s">
        <v>161</v>
      </c>
    </row>
    <row r="226" spans="2:65" s="12" customFormat="1" ht="11.25">
      <c r="B226" s="145"/>
      <c r="D226" s="146" t="s">
        <v>172</v>
      </c>
      <c r="E226" s="147" t="s">
        <v>1</v>
      </c>
      <c r="F226" s="148" t="s">
        <v>1429</v>
      </c>
      <c r="H226" s="147" t="s">
        <v>1</v>
      </c>
      <c r="I226" s="149"/>
      <c r="L226" s="145"/>
      <c r="M226" s="150"/>
      <c r="T226" s="151"/>
      <c r="AT226" s="147" t="s">
        <v>172</v>
      </c>
      <c r="AU226" s="147" t="s">
        <v>90</v>
      </c>
      <c r="AV226" s="12" t="s">
        <v>88</v>
      </c>
      <c r="AW226" s="12" t="s">
        <v>34</v>
      </c>
      <c r="AX226" s="12" t="s">
        <v>80</v>
      </c>
      <c r="AY226" s="147" t="s">
        <v>161</v>
      </c>
    </row>
    <row r="227" spans="2:65" s="13" customFormat="1" ht="11.25">
      <c r="B227" s="152"/>
      <c r="D227" s="146" t="s">
        <v>172</v>
      </c>
      <c r="E227" s="153" t="s">
        <v>1</v>
      </c>
      <c r="F227" s="154" t="s">
        <v>1430</v>
      </c>
      <c r="H227" s="155">
        <v>-256.69900000000001</v>
      </c>
      <c r="I227" s="156"/>
      <c r="L227" s="152"/>
      <c r="M227" s="157"/>
      <c r="T227" s="158"/>
      <c r="AT227" s="153" t="s">
        <v>172</v>
      </c>
      <c r="AU227" s="153" t="s">
        <v>90</v>
      </c>
      <c r="AV227" s="13" t="s">
        <v>90</v>
      </c>
      <c r="AW227" s="13" t="s">
        <v>34</v>
      </c>
      <c r="AX227" s="13" t="s">
        <v>80</v>
      </c>
      <c r="AY227" s="153" t="s">
        <v>161</v>
      </c>
    </row>
    <row r="228" spans="2:65" s="14" customFormat="1" ht="11.25">
      <c r="B228" s="159"/>
      <c r="D228" s="146" t="s">
        <v>172</v>
      </c>
      <c r="E228" s="160" t="s">
        <v>1</v>
      </c>
      <c r="F228" s="161" t="s">
        <v>177</v>
      </c>
      <c r="H228" s="162">
        <v>326.09199999999998</v>
      </c>
      <c r="I228" s="163"/>
      <c r="L228" s="159"/>
      <c r="M228" s="164"/>
      <c r="T228" s="165"/>
      <c r="AT228" s="160" t="s">
        <v>172</v>
      </c>
      <c r="AU228" s="160" t="s">
        <v>90</v>
      </c>
      <c r="AV228" s="14" t="s">
        <v>169</v>
      </c>
      <c r="AW228" s="14" t="s">
        <v>34</v>
      </c>
      <c r="AX228" s="14" t="s">
        <v>88</v>
      </c>
      <c r="AY228" s="160" t="s">
        <v>161</v>
      </c>
    </row>
    <row r="229" spans="2:65" s="1" customFormat="1" ht="24.2" customHeight="1">
      <c r="B229" s="32"/>
      <c r="C229" s="132" t="s">
        <v>325</v>
      </c>
      <c r="D229" s="132" t="s">
        <v>165</v>
      </c>
      <c r="E229" s="133" t="s">
        <v>891</v>
      </c>
      <c r="F229" s="134" t="s">
        <v>892</v>
      </c>
      <c r="G229" s="135" t="s">
        <v>168</v>
      </c>
      <c r="H229" s="136">
        <v>3.3</v>
      </c>
      <c r="I229" s="137"/>
      <c r="J229" s="138">
        <f>ROUND(I229*H229,2)</f>
        <v>0</v>
      </c>
      <c r="K229" s="134" t="s">
        <v>180</v>
      </c>
      <c r="L229" s="32"/>
      <c r="M229" s="139" t="s">
        <v>1</v>
      </c>
      <c r="N229" s="140" t="s">
        <v>45</v>
      </c>
      <c r="P229" s="141">
        <f>O229*H229</f>
        <v>0</v>
      </c>
      <c r="Q229" s="141">
        <v>0</v>
      </c>
      <c r="R229" s="141">
        <f>Q229*H229</f>
        <v>0</v>
      </c>
      <c r="S229" s="141">
        <v>0</v>
      </c>
      <c r="T229" s="142">
        <f>S229*H229</f>
        <v>0</v>
      </c>
      <c r="AR229" s="143" t="s">
        <v>169</v>
      </c>
      <c r="AT229" s="143" t="s">
        <v>165</v>
      </c>
      <c r="AU229" s="143" t="s">
        <v>90</v>
      </c>
      <c r="AY229" s="17" t="s">
        <v>161</v>
      </c>
      <c r="BE229" s="144">
        <f>IF(N229="základní",J229,0)</f>
        <v>0</v>
      </c>
      <c r="BF229" s="144">
        <f>IF(N229="snížená",J229,0)</f>
        <v>0</v>
      </c>
      <c r="BG229" s="144">
        <f>IF(N229="zákl. přenesená",J229,0)</f>
        <v>0</v>
      </c>
      <c r="BH229" s="144">
        <f>IF(N229="sníž. přenesená",J229,0)</f>
        <v>0</v>
      </c>
      <c r="BI229" s="144">
        <f>IF(N229="nulová",J229,0)</f>
        <v>0</v>
      </c>
      <c r="BJ229" s="17" t="s">
        <v>88</v>
      </c>
      <c r="BK229" s="144">
        <f>ROUND(I229*H229,2)</f>
        <v>0</v>
      </c>
      <c r="BL229" s="17" t="s">
        <v>169</v>
      </c>
      <c r="BM229" s="143" t="s">
        <v>375</v>
      </c>
    </row>
    <row r="230" spans="2:65" s="12" customFormat="1" ht="11.25">
      <c r="B230" s="145"/>
      <c r="D230" s="146" t="s">
        <v>172</v>
      </c>
      <c r="E230" s="147" t="s">
        <v>1</v>
      </c>
      <c r="F230" s="148" t="s">
        <v>1431</v>
      </c>
      <c r="H230" s="147" t="s">
        <v>1</v>
      </c>
      <c r="I230" s="149"/>
      <c r="L230" s="145"/>
      <c r="M230" s="150"/>
      <c r="T230" s="151"/>
      <c r="AT230" s="147" t="s">
        <v>172</v>
      </c>
      <c r="AU230" s="147" t="s">
        <v>90</v>
      </c>
      <c r="AV230" s="12" t="s">
        <v>88</v>
      </c>
      <c r="AW230" s="12" t="s">
        <v>34</v>
      </c>
      <c r="AX230" s="12" t="s">
        <v>80</v>
      </c>
      <c r="AY230" s="147" t="s">
        <v>161</v>
      </c>
    </row>
    <row r="231" spans="2:65" s="13" customFormat="1" ht="11.25">
      <c r="B231" s="152"/>
      <c r="D231" s="146" t="s">
        <v>172</v>
      </c>
      <c r="E231" s="153" t="s">
        <v>1</v>
      </c>
      <c r="F231" s="154" t="s">
        <v>1432</v>
      </c>
      <c r="H231" s="155">
        <v>3.3</v>
      </c>
      <c r="I231" s="156"/>
      <c r="L231" s="152"/>
      <c r="M231" s="157"/>
      <c r="T231" s="158"/>
      <c r="AT231" s="153" t="s">
        <v>172</v>
      </c>
      <c r="AU231" s="153" t="s">
        <v>90</v>
      </c>
      <c r="AV231" s="13" t="s">
        <v>90</v>
      </c>
      <c r="AW231" s="13" t="s">
        <v>34</v>
      </c>
      <c r="AX231" s="13" t="s">
        <v>80</v>
      </c>
      <c r="AY231" s="153" t="s">
        <v>161</v>
      </c>
    </row>
    <row r="232" spans="2:65" s="14" customFormat="1" ht="11.25">
      <c r="B232" s="159"/>
      <c r="D232" s="146" t="s">
        <v>172</v>
      </c>
      <c r="E232" s="160" t="s">
        <v>1</v>
      </c>
      <c r="F232" s="161" t="s">
        <v>177</v>
      </c>
      <c r="H232" s="162">
        <v>3.3</v>
      </c>
      <c r="I232" s="163"/>
      <c r="L232" s="159"/>
      <c r="M232" s="164"/>
      <c r="T232" s="165"/>
      <c r="AT232" s="160" t="s">
        <v>172</v>
      </c>
      <c r="AU232" s="160" t="s">
        <v>90</v>
      </c>
      <c r="AV232" s="14" t="s">
        <v>169</v>
      </c>
      <c r="AW232" s="14" t="s">
        <v>34</v>
      </c>
      <c r="AX232" s="14" t="s">
        <v>88</v>
      </c>
      <c r="AY232" s="160" t="s">
        <v>161</v>
      </c>
    </row>
    <row r="233" spans="2:65" s="1" customFormat="1" ht="24.2" customHeight="1">
      <c r="B233" s="32"/>
      <c r="C233" s="132" t="s">
        <v>330</v>
      </c>
      <c r="D233" s="132" t="s">
        <v>165</v>
      </c>
      <c r="E233" s="133" t="s">
        <v>1433</v>
      </c>
      <c r="F233" s="134" t="s">
        <v>1434</v>
      </c>
      <c r="G233" s="135" t="s">
        <v>168</v>
      </c>
      <c r="H233" s="136">
        <v>8.7639999999999993</v>
      </c>
      <c r="I233" s="137"/>
      <c r="J233" s="138">
        <f>ROUND(I233*H233,2)</f>
        <v>0</v>
      </c>
      <c r="K233" s="134" t="s">
        <v>180</v>
      </c>
      <c r="L233" s="32"/>
      <c r="M233" s="139" t="s">
        <v>1</v>
      </c>
      <c r="N233" s="140" t="s">
        <v>45</v>
      </c>
      <c r="P233" s="141">
        <f>O233*H233</f>
        <v>0</v>
      </c>
      <c r="Q233" s="141">
        <v>0</v>
      </c>
      <c r="R233" s="141">
        <f>Q233*H233</f>
        <v>0</v>
      </c>
      <c r="S233" s="141">
        <v>0</v>
      </c>
      <c r="T233" s="142">
        <f>S233*H233</f>
        <v>0</v>
      </c>
      <c r="AR233" s="143" t="s">
        <v>169</v>
      </c>
      <c r="AT233" s="143" t="s">
        <v>165</v>
      </c>
      <c r="AU233" s="143" t="s">
        <v>90</v>
      </c>
      <c r="AY233" s="17" t="s">
        <v>161</v>
      </c>
      <c r="BE233" s="144">
        <f>IF(N233="základní",J233,0)</f>
        <v>0</v>
      </c>
      <c r="BF233" s="144">
        <f>IF(N233="snížená",J233,0)</f>
        <v>0</v>
      </c>
      <c r="BG233" s="144">
        <f>IF(N233="zákl. přenesená",J233,0)</f>
        <v>0</v>
      </c>
      <c r="BH233" s="144">
        <f>IF(N233="sníž. přenesená",J233,0)</f>
        <v>0</v>
      </c>
      <c r="BI233" s="144">
        <f>IF(N233="nulová",J233,0)</f>
        <v>0</v>
      </c>
      <c r="BJ233" s="17" t="s">
        <v>88</v>
      </c>
      <c r="BK233" s="144">
        <f>ROUND(I233*H233,2)</f>
        <v>0</v>
      </c>
      <c r="BL233" s="17" t="s">
        <v>169</v>
      </c>
      <c r="BM233" s="143" t="s">
        <v>389</v>
      </c>
    </row>
    <row r="234" spans="2:65" s="12" customFormat="1" ht="11.25">
      <c r="B234" s="145"/>
      <c r="D234" s="146" t="s">
        <v>172</v>
      </c>
      <c r="E234" s="147" t="s">
        <v>1</v>
      </c>
      <c r="F234" s="148" t="s">
        <v>1429</v>
      </c>
      <c r="H234" s="147" t="s">
        <v>1</v>
      </c>
      <c r="I234" s="149"/>
      <c r="L234" s="145"/>
      <c r="M234" s="150"/>
      <c r="T234" s="151"/>
      <c r="AT234" s="147" t="s">
        <v>172</v>
      </c>
      <c r="AU234" s="147" t="s">
        <v>90</v>
      </c>
      <c r="AV234" s="12" t="s">
        <v>88</v>
      </c>
      <c r="AW234" s="12" t="s">
        <v>34</v>
      </c>
      <c r="AX234" s="12" t="s">
        <v>80</v>
      </c>
      <c r="AY234" s="147" t="s">
        <v>161</v>
      </c>
    </row>
    <row r="235" spans="2:65" s="13" customFormat="1" ht="11.25">
      <c r="B235" s="152"/>
      <c r="D235" s="146" t="s">
        <v>172</v>
      </c>
      <c r="E235" s="153" t="s">
        <v>1</v>
      </c>
      <c r="F235" s="154" t="s">
        <v>1435</v>
      </c>
      <c r="H235" s="155">
        <v>3.5030000000000001</v>
      </c>
      <c r="I235" s="156"/>
      <c r="L235" s="152"/>
      <c r="M235" s="157"/>
      <c r="T235" s="158"/>
      <c r="AT235" s="153" t="s">
        <v>172</v>
      </c>
      <c r="AU235" s="153" t="s">
        <v>90</v>
      </c>
      <c r="AV235" s="13" t="s">
        <v>90</v>
      </c>
      <c r="AW235" s="13" t="s">
        <v>34</v>
      </c>
      <c r="AX235" s="13" t="s">
        <v>80</v>
      </c>
      <c r="AY235" s="153" t="s">
        <v>161</v>
      </c>
    </row>
    <row r="236" spans="2:65" s="13" customFormat="1" ht="11.25">
      <c r="B236" s="152"/>
      <c r="D236" s="146" t="s">
        <v>172</v>
      </c>
      <c r="E236" s="153" t="s">
        <v>1</v>
      </c>
      <c r="F236" s="154" t="s">
        <v>1436</v>
      </c>
      <c r="H236" s="155">
        <v>3.4609999999999999</v>
      </c>
      <c r="I236" s="156"/>
      <c r="L236" s="152"/>
      <c r="M236" s="157"/>
      <c r="T236" s="158"/>
      <c r="AT236" s="153" t="s">
        <v>172</v>
      </c>
      <c r="AU236" s="153" t="s">
        <v>90</v>
      </c>
      <c r="AV236" s="13" t="s">
        <v>90</v>
      </c>
      <c r="AW236" s="13" t="s">
        <v>34</v>
      </c>
      <c r="AX236" s="13" t="s">
        <v>80</v>
      </c>
      <c r="AY236" s="153" t="s">
        <v>161</v>
      </c>
    </row>
    <row r="237" spans="2:65" s="13" customFormat="1" ht="11.25">
      <c r="B237" s="152"/>
      <c r="D237" s="146" t="s">
        <v>172</v>
      </c>
      <c r="E237" s="153" t="s">
        <v>1</v>
      </c>
      <c r="F237" s="154" t="s">
        <v>1437</v>
      </c>
      <c r="H237" s="155">
        <v>1.8</v>
      </c>
      <c r="I237" s="156"/>
      <c r="L237" s="152"/>
      <c r="M237" s="157"/>
      <c r="T237" s="158"/>
      <c r="AT237" s="153" t="s">
        <v>172</v>
      </c>
      <c r="AU237" s="153" t="s">
        <v>90</v>
      </c>
      <c r="AV237" s="13" t="s">
        <v>90</v>
      </c>
      <c r="AW237" s="13" t="s">
        <v>34</v>
      </c>
      <c r="AX237" s="13" t="s">
        <v>80</v>
      </c>
      <c r="AY237" s="153" t="s">
        <v>161</v>
      </c>
    </row>
    <row r="238" spans="2:65" s="14" customFormat="1" ht="11.25">
      <c r="B238" s="159"/>
      <c r="D238" s="146" t="s">
        <v>172</v>
      </c>
      <c r="E238" s="160" t="s">
        <v>1</v>
      </c>
      <c r="F238" s="161" t="s">
        <v>177</v>
      </c>
      <c r="H238" s="162">
        <v>8.7639999999999993</v>
      </c>
      <c r="I238" s="163"/>
      <c r="L238" s="159"/>
      <c r="M238" s="164"/>
      <c r="T238" s="165"/>
      <c r="AT238" s="160" t="s">
        <v>172</v>
      </c>
      <c r="AU238" s="160" t="s">
        <v>90</v>
      </c>
      <c r="AV238" s="14" t="s">
        <v>169</v>
      </c>
      <c r="AW238" s="14" t="s">
        <v>34</v>
      </c>
      <c r="AX238" s="14" t="s">
        <v>88</v>
      </c>
      <c r="AY238" s="160" t="s">
        <v>161</v>
      </c>
    </row>
    <row r="239" spans="2:65" s="1" customFormat="1" ht="24.2" customHeight="1">
      <c r="B239" s="32"/>
      <c r="C239" s="132" t="s">
        <v>335</v>
      </c>
      <c r="D239" s="132" t="s">
        <v>165</v>
      </c>
      <c r="E239" s="133" t="s">
        <v>183</v>
      </c>
      <c r="F239" s="134" t="s">
        <v>184</v>
      </c>
      <c r="G239" s="135" t="s">
        <v>185</v>
      </c>
      <c r="H239" s="136">
        <v>586.96600000000001</v>
      </c>
      <c r="I239" s="137"/>
      <c r="J239" s="138">
        <f>ROUND(I239*H239,2)</f>
        <v>0</v>
      </c>
      <c r="K239" s="134" t="s">
        <v>1</v>
      </c>
      <c r="L239" s="32"/>
      <c r="M239" s="139" t="s">
        <v>1</v>
      </c>
      <c r="N239" s="140" t="s">
        <v>45</v>
      </c>
      <c r="P239" s="141">
        <f>O239*H239</f>
        <v>0</v>
      </c>
      <c r="Q239" s="141">
        <v>0</v>
      </c>
      <c r="R239" s="141">
        <f>Q239*H239</f>
        <v>0</v>
      </c>
      <c r="S239" s="141">
        <v>0</v>
      </c>
      <c r="T239" s="142">
        <f>S239*H239</f>
        <v>0</v>
      </c>
      <c r="AR239" s="143" t="s">
        <v>169</v>
      </c>
      <c r="AT239" s="143" t="s">
        <v>165</v>
      </c>
      <c r="AU239" s="143" t="s">
        <v>90</v>
      </c>
      <c r="AY239" s="17" t="s">
        <v>161</v>
      </c>
      <c r="BE239" s="144">
        <f>IF(N239="základní",J239,0)</f>
        <v>0</v>
      </c>
      <c r="BF239" s="144">
        <f>IF(N239="snížená",J239,0)</f>
        <v>0</v>
      </c>
      <c r="BG239" s="144">
        <f>IF(N239="zákl. přenesená",J239,0)</f>
        <v>0</v>
      </c>
      <c r="BH239" s="144">
        <f>IF(N239="sníž. přenesená",J239,0)</f>
        <v>0</v>
      </c>
      <c r="BI239" s="144">
        <f>IF(N239="nulová",J239,0)</f>
        <v>0</v>
      </c>
      <c r="BJ239" s="17" t="s">
        <v>88</v>
      </c>
      <c r="BK239" s="144">
        <f>ROUND(I239*H239,2)</f>
        <v>0</v>
      </c>
      <c r="BL239" s="17" t="s">
        <v>169</v>
      </c>
      <c r="BM239" s="143" t="s">
        <v>1438</v>
      </c>
    </row>
    <row r="240" spans="2:65" s="13" customFormat="1" ht="11.25">
      <c r="B240" s="152"/>
      <c r="D240" s="146" t="s">
        <v>172</v>
      </c>
      <c r="E240" s="153" t="s">
        <v>1</v>
      </c>
      <c r="F240" s="154" t="s">
        <v>1439</v>
      </c>
      <c r="H240" s="155">
        <v>586.96600000000001</v>
      </c>
      <c r="I240" s="156"/>
      <c r="L240" s="152"/>
      <c r="M240" s="157"/>
      <c r="T240" s="158"/>
      <c r="AT240" s="153" t="s">
        <v>172</v>
      </c>
      <c r="AU240" s="153" t="s">
        <v>90</v>
      </c>
      <c r="AV240" s="13" t="s">
        <v>90</v>
      </c>
      <c r="AW240" s="13" t="s">
        <v>34</v>
      </c>
      <c r="AX240" s="13" t="s">
        <v>80</v>
      </c>
      <c r="AY240" s="153" t="s">
        <v>161</v>
      </c>
    </row>
    <row r="241" spans="2:65" s="14" customFormat="1" ht="11.25">
      <c r="B241" s="159"/>
      <c r="D241" s="146" t="s">
        <v>172</v>
      </c>
      <c r="E241" s="160" t="s">
        <v>1</v>
      </c>
      <c r="F241" s="161" t="s">
        <v>177</v>
      </c>
      <c r="H241" s="162">
        <v>586.96600000000001</v>
      </c>
      <c r="I241" s="163"/>
      <c r="L241" s="159"/>
      <c r="M241" s="164"/>
      <c r="T241" s="165"/>
      <c r="AT241" s="160" t="s">
        <v>172</v>
      </c>
      <c r="AU241" s="160" t="s">
        <v>90</v>
      </c>
      <c r="AV241" s="14" t="s">
        <v>169</v>
      </c>
      <c r="AW241" s="14" t="s">
        <v>34</v>
      </c>
      <c r="AX241" s="14" t="s">
        <v>88</v>
      </c>
      <c r="AY241" s="160" t="s">
        <v>161</v>
      </c>
    </row>
    <row r="242" spans="2:65" s="1" customFormat="1" ht="16.5" customHeight="1">
      <c r="B242" s="32"/>
      <c r="C242" s="132" t="s">
        <v>340</v>
      </c>
      <c r="D242" s="132" t="s">
        <v>165</v>
      </c>
      <c r="E242" s="133" t="s">
        <v>897</v>
      </c>
      <c r="F242" s="134" t="s">
        <v>179</v>
      </c>
      <c r="G242" s="135" t="s">
        <v>168</v>
      </c>
      <c r="H242" s="136">
        <v>326.09199999999998</v>
      </c>
      <c r="I242" s="137"/>
      <c r="J242" s="138">
        <f>ROUND(I242*H242,2)</f>
        <v>0</v>
      </c>
      <c r="K242" s="134" t="s">
        <v>180</v>
      </c>
      <c r="L242" s="32"/>
      <c r="M242" s="139" t="s">
        <v>1</v>
      </c>
      <c r="N242" s="140" t="s">
        <v>45</v>
      </c>
      <c r="P242" s="141">
        <f>O242*H242</f>
        <v>0</v>
      </c>
      <c r="Q242" s="141">
        <v>0</v>
      </c>
      <c r="R242" s="141">
        <f>Q242*H242</f>
        <v>0</v>
      </c>
      <c r="S242" s="141">
        <v>0</v>
      </c>
      <c r="T242" s="142">
        <f>S242*H242</f>
        <v>0</v>
      </c>
      <c r="AR242" s="143" t="s">
        <v>169</v>
      </c>
      <c r="AT242" s="143" t="s">
        <v>165</v>
      </c>
      <c r="AU242" s="143" t="s">
        <v>90</v>
      </c>
      <c r="AY242" s="17" t="s">
        <v>161</v>
      </c>
      <c r="BE242" s="144">
        <f>IF(N242="základní",J242,0)</f>
        <v>0</v>
      </c>
      <c r="BF242" s="144">
        <f>IF(N242="snížená",J242,0)</f>
        <v>0</v>
      </c>
      <c r="BG242" s="144">
        <f>IF(N242="zákl. přenesená",J242,0)</f>
        <v>0</v>
      </c>
      <c r="BH242" s="144">
        <f>IF(N242="sníž. přenesená",J242,0)</f>
        <v>0</v>
      </c>
      <c r="BI242" s="144">
        <f>IF(N242="nulová",J242,0)</f>
        <v>0</v>
      </c>
      <c r="BJ242" s="17" t="s">
        <v>88</v>
      </c>
      <c r="BK242" s="144">
        <f>ROUND(I242*H242,2)</f>
        <v>0</v>
      </c>
      <c r="BL242" s="17" t="s">
        <v>169</v>
      </c>
      <c r="BM242" s="143" t="s">
        <v>415</v>
      </c>
    </row>
    <row r="243" spans="2:65" s="1" customFormat="1" ht="24.2" customHeight="1">
      <c r="B243" s="32"/>
      <c r="C243" s="132" t="s">
        <v>344</v>
      </c>
      <c r="D243" s="132" t="s">
        <v>165</v>
      </c>
      <c r="E243" s="133" t="s">
        <v>1440</v>
      </c>
      <c r="F243" s="134" t="s">
        <v>250</v>
      </c>
      <c r="G243" s="135" t="s">
        <v>168</v>
      </c>
      <c r="H243" s="136">
        <v>259.37799999999999</v>
      </c>
      <c r="I243" s="137"/>
      <c r="J243" s="138">
        <f>ROUND(I243*H243,2)</f>
        <v>0</v>
      </c>
      <c r="K243" s="134" t="s">
        <v>180</v>
      </c>
      <c r="L243" s="32"/>
      <c r="M243" s="139" t="s">
        <v>1</v>
      </c>
      <c r="N243" s="140" t="s">
        <v>45</v>
      </c>
      <c r="P243" s="141">
        <f>O243*H243</f>
        <v>0</v>
      </c>
      <c r="Q243" s="141">
        <v>0</v>
      </c>
      <c r="R243" s="141">
        <f>Q243*H243</f>
        <v>0</v>
      </c>
      <c r="S243" s="141">
        <v>0</v>
      </c>
      <c r="T243" s="142">
        <f>S243*H243</f>
        <v>0</v>
      </c>
      <c r="AR243" s="143" t="s">
        <v>169</v>
      </c>
      <c r="AT243" s="143" t="s">
        <v>165</v>
      </c>
      <c r="AU243" s="143" t="s">
        <v>90</v>
      </c>
      <c r="AY243" s="17" t="s">
        <v>161</v>
      </c>
      <c r="BE243" s="144">
        <f>IF(N243="základní",J243,0)</f>
        <v>0</v>
      </c>
      <c r="BF243" s="144">
        <f>IF(N243="snížená",J243,0)</f>
        <v>0</v>
      </c>
      <c r="BG243" s="144">
        <f>IF(N243="zákl. přenesená",J243,0)</f>
        <v>0</v>
      </c>
      <c r="BH243" s="144">
        <f>IF(N243="sníž. přenesená",J243,0)</f>
        <v>0</v>
      </c>
      <c r="BI243" s="144">
        <f>IF(N243="nulová",J243,0)</f>
        <v>0</v>
      </c>
      <c r="BJ243" s="17" t="s">
        <v>88</v>
      </c>
      <c r="BK243" s="144">
        <f>ROUND(I243*H243,2)</f>
        <v>0</v>
      </c>
      <c r="BL243" s="17" t="s">
        <v>169</v>
      </c>
      <c r="BM243" s="143" t="s">
        <v>423</v>
      </c>
    </row>
    <row r="244" spans="2:65" s="12" customFormat="1" ht="11.25">
      <c r="B244" s="145"/>
      <c r="D244" s="146" t="s">
        <v>172</v>
      </c>
      <c r="E244" s="147" t="s">
        <v>1</v>
      </c>
      <c r="F244" s="148" t="s">
        <v>1441</v>
      </c>
      <c r="H244" s="147" t="s">
        <v>1</v>
      </c>
      <c r="I244" s="149"/>
      <c r="L244" s="145"/>
      <c r="M244" s="150"/>
      <c r="T244" s="151"/>
      <c r="AT244" s="147" t="s">
        <v>172</v>
      </c>
      <c r="AU244" s="147" t="s">
        <v>90</v>
      </c>
      <c r="AV244" s="12" t="s">
        <v>88</v>
      </c>
      <c r="AW244" s="12" t="s">
        <v>34</v>
      </c>
      <c r="AX244" s="12" t="s">
        <v>80</v>
      </c>
      <c r="AY244" s="147" t="s">
        <v>161</v>
      </c>
    </row>
    <row r="245" spans="2:65" s="12" customFormat="1" ht="11.25">
      <c r="B245" s="145"/>
      <c r="D245" s="146" t="s">
        <v>172</v>
      </c>
      <c r="E245" s="147" t="s">
        <v>1</v>
      </c>
      <c r="F245" s="148" t="s">
        <v>1427</v>
      </c>
      <c r="H245" s="147" t="s">
        <v>1</v>
      </c>
      <c r="I245" s="149"/>
      <c r="L245" s="145"/>
      <c r="M245" s="150"/>
      <c r="T245" s="151"/>
      <c r="AT245" s="147" t="s">
        <v>172</v>
      </c>
      <c r="AU245" s="147" t="s">
        <v>90</v>
      </c>
      <c r="AV245" s="12" t="s">
        <v>88</v>
      </c>
      <c r="AW245" s="12" t="s">
        <v>34</v>
      </c>
      <c r="AX245" s="12" t="s">
        <v>80</v>
      </c>
      <c r="AY245" s="147" t="s">
        <v>161</v>
      </c>
    </row>
    <row r="246" spans="2:65" s="13" customFormat="1" ht="11.25">
      <c r="B246" s="152"/>
      <c r="D246" s="146" t="s">
        <v>172</v>
      </c>
      <c r="E246" s="153" t="s">
        <v>1</v>
      </c>
      <c r="F246" s="154" t="s">
        <v>1428</v>
      </c>
      <c r="H246" s="155">
        <v>582.79100000000005</v>
      </c>
      <c r="I246" s="156"/>
      <c r="L246" s="152"/>
      <c r="M246" s="157"/>
      <c r="T246" s="158"/>
      <c r="AT246" s="153" t="s">
        <v>172</v>
      </c>
      <c r="AU246" s="153" t="s">
        <v>90</v>
      </c>
      <c r="AV246" s="13" t="s">
        <v>90</v>
      </c>
      <c r="AW246" s="13" t="s">
        <v>34</v>
      </c>
      <c r="AX246" s="13" t="s">
        <v>80</v>
      </c>
      <c r="AY246" s="153" t="s">
        <v>161</v>
      </c>
    </row>
    <row r="247" spans="2:65" s="12" customFormat="1" ht="11.25">
      <c r="B247" s="145"/>
      <c r="D247" s="146" t="s">
        <v>172</v>
      </c>
      <c r="E247" s="147" t="s">
        <v>1</v>
      </c>
      <c r="F247" s="148" t="s">
        <v>1442</v>
      </c>
      <c r="H247" s="147" t="s">
        <v>1</v>
      </c>
      <c r="I247" s="149"/>
      <c r="L247" s="145"/>
      <c r="M247" s="150"/>
      <c r="T247" s="151"/>
      <c r="AT247" s="147" t="s">
        <v>172</v>
      </c>
      <c r="AU247" s="147" t="s">
        <v>90</v>
      </c>
      <c r="AV247" s="12" t="s">
        <v>88</v>
      </c>
      <c r="AW247" s="12" t="s">
        <v>34</v>
      </c>
      <c r="AX247" s="12" t="s">
        <v>80</v>
      </c>
      <c r="AY247" s="147" t="s">
        <v>161</v>
      </c>
    </row>
    <row r="248" spans="2:65" s="13" customFormat="1" ht="11.25">
      <c r="B248" s="152"/>
      <c r="D248" s="146" t="s">
        <v>172</v>
      </c>
      <c r="E248" s="153" t="s">
        <v>1</v>
      </c>
      <c r="F248" s="154" t="s">
        <v>1443</v>
      </c>
      <c r="H248" s="155">
        <v>-323.41300000000001</v>
      </c>
      <c r="I248" s="156"/>
      <c r="L248" s="152"/>
      <c r="M248" s="157"/>
      <c r="T248" s="158"/>
      <c r="AT248" s="153" t="s">
        <v>172</v>
      </c>
      <c r="AU248" s="153" t="s">
        <v>90</v>
      </c>
      <c r="AV248" s="13" t="s">
        <v>90</v>
      </c>
      <c r="AW248" s="13" t="s">
        <v>34</v>
      </c>
      <c r="AX248" s="13" t="s">
        <v>80</v>
      </c>
      <c r="AY248" s="153" t="s">
        <v>161</v>
      </c>
    </row>
    <row r="249" spans="2:65" s="14" customFormat="1" ht="11.25">
      <c r="B249" s="159"/>
      <c r="D249" s="146" t="s">
        <v>172</v>
      </c>
      <c r="E249" s="160" t="s">
        <v>1</v>
      </c>
      <c r="F249" s="161" t="s">
        <v>177</v>
      </c>
      <c r="H249" s="162">
        <v>259.37799999999999</v>
      </c>
      <c r="I249" s="163"/>
      <c r="L249" s="159"/>
      <c r="M249" s="164"/>
      <c r="T249" s="165"/>
      <c r="AT249" s="160" t="s">
        <v>172</v>
      </c>
      <c r="AU249" s="160" t="s">
        <v>90</v>
      </c>
      <c r="AV249" s="14" t="s">
        <v>169</v>
      </c>
      <c r="AW249" s="14" t="s">
        <v>34</v>
      </c>
      <c r="AX249" s="14" t="s">
        <v>88</v>
      </c>
      <c r="AY249" s="160" t="s">
        <v>161</v>
      </c>
    </row>
    <row r="250" spans="2:65" s="1" customFormat="1" ht="24.2" customHeight="1">
      <c r="B250" s="32"/>
      <c r="C250" s="132" t="s">
        <v>349</v>
      </c>
      <c r="D250" s="132" t="s">
        <v>165</v>
      </c>
      <c r="E250" s="133" t="s">
        <v>1444</v>
      </c>
      <c r="F250" s="134" t="s">
        <v>1445</v>
      </c>
      <c r="G250" s="135" t="s">
        <v>168</v>
      </c>
      <c r="H250" s="136">
        <v>193.91800000000001</v>
      </c>
      <c r="I250" s="137"/>
      <c r="J250" s="138">
        <f>ROUND(I250*H250,2)</f>
        <v>0</v>
      </c>
      <c r="K250" s="134" t="s">
        <v>180</v>
      </c>
      <c r="L250" s="32"/>
      <c r="M250" s="139" t="s">
        <v>1</v>
      </c>
      <c r="N250" s="140" t="s">
        <v>45</v>
      </c>
      <c r="P250" s="141">
        <f>O250*H250</f>
        <v>0</v>
      </c>
      <c r="Q250" s="141">
        <v>0</v>
      </c>
      <c r="R250" s="141">
        <f>Q250*H250</f>
        <v>0</v>
      </c>
      <c r="S250" s="141">
        <v>0</v>
      </c>
      <c r="T250" s="142">
        <f>S250*H250</f>
        <v>0</v>
      </c>
      <c r="AR250" s="143" t="s">
        <v>169</v>
      </c>
      <c r="AT250" s="143" t="s">
        <v>165</v>
      </c>
      <c r="AU250" s="143" t="s">
        <v>90</v>
      </c>
      <c r="AY250" s="17" t="s">
        <v>161</v>
      </c>
      <c r="BE250" s="144">
        <f>IF(N250="základní",J250,0)</f>
        <v>0</v>
      </c>
      <c r="BF250" s="144">
        <f>IF(N250="snížená",J250,0)</f>
        <v>0</v>
      </c>
      <c r="BG250" s="144">
        <f>IF(N250="zákl. přenesená",J250,0)</f>
        <v>0</v>
      </c>
      <c r="BH250" s="144">
        <f>IF(N250="sníž. přenesená",J250,0)</f>
        <v>0</v>
      </c>
      <c r="BI250" s="144">
        <f>IF(N250="nulová",J250,0)</f>
        <v>0</v>
      </c>
      <c r="BJ250" s="17" t="s">
        <v>88</v>
      </c>
      <c r="BK250" s="144">
        <f>ROUND(I250*H250,2)</f>
        <v>0</v>
      </c>
      <c r="BL250" s="17" t="s">
        <v>169</v>
      </c>
      <c r="BM250" s="143" t="s">
        <v>431</v>
      </c>
    </row>
    <row r="251" spans="2:65" s="12" customFormat="1" ht="11.25">
      <c r="B251" s="145"/>
      <c r="D251" s="146" t="s">
        <v>172</v>
      </c>
      <c r="E251" s="147" t="s">
        <v>1</v>
      </c>
      <c r="F251" s="148" t="s">
        <v>1446</v>
      </c>
      <c r="H251" s="147" t="s">
        <v>1</v>
      </c>
      <c r="I251" s="149"/>
      <c r="L251" s="145"/>
      <c r="M251" s="150"/>
      <c r="T251" s="151"/>
      <c r="AT251" s="147" t="s">
        <v>172</v>
      </c>
      <c r="AU251" s="147" t="s">
        <v>90</v>
      </c>
      <c r="AV251" s="12" t="s">
        <v>88</v>
      </c>
      <c r="AW251" s="12" t="s">
        <v>34</v>
      </c>
      <c r="AX251" s="12" t="s">
        <v>80</v>
      </c>
      <c r="AY251" s="147" t="s">
        <v>161</v>
      </c>
    </row>
    <row r="252" spans="2:65" s="12" customFormat="1" ht="11.25">
      <c r="B252" s="145"/>
      <c r="D252" s="146" t="s">
        <v>172</v>
      </c>
      <c r="E252" s="147" t="s">
        <v>1</v>
      </c>
      <c r="F252" s="148" t="s">
        <v>1352</v>
      </c>
      <c r="H252" s="147" t="s">
        <v>1</v>
      </c>
      <c r="I252" s="149"/>
      <c r="L252" s="145"/>
      <c r="M252" s="150"/>
      <c r="T252" s="151"/>
      <c r="AT252" s="147" t="s">
        <v>172</v>
      </c>
      <c r="AU252" s="147" t="s">
        <v>90</v>
      </c>
      <c r="AV252" s="12" t="s">
        <v>88</v>
      </c>
      <c r="AW252" s="12" t="s">
        <v>34</v>
      </c>
      <c r="AX252" s="12" t="s">
        <v>80</v>
      </c>
      <c r="AY252" s="147" t="s">
        <v>161</v>
      </c>
    </row>
    <row r="253" spans="2:65" s="13" customFormat="1" ht="11.25">
      <c r="B253" s="152"/>
      <c r="D253" s="146" t="s">
        <v>172</v>
      </c>
      <c r="E253" s="153" t="s">
        <v>1</v>
      </c>
      <c r="F253" s="154" t="s">
        <v>1447</v>
      </c>
      <c r="H253" s="155">
        <v>95.216999999999999</v>
      </c>
      <c r="I253" s="156"/>
      <c r="L253" s="152"/>
      <c r="M253" s="157"/>
      <c r="T253" s="158"/>
      <c r="AT253" s="153" t="s">
        <v>172</v>
      </c>
      <c r="AU253" s="153" t="s">
        <v>90</v>
      </c>
      <c r="AV253" s="13" t="s">
        <v>90</v>
      </c>
      <c r="AW253" s="13" t="s">
        <v>34</v>
      </c>
      <c r="AX253" s="13" t="s">
        <v>80</v>
      </c>
      <c r="AY253" s="153" t="s">
        <v>161</v>
      </c>
    </row>
    <row r="254" spans="2:65" s="12" customFormat="1" ht="11.25">
      <c r="B254" s="145"/>
      <c r="D254" s="146" t="s">
        <v>172</v>
      </c>
      <c r="E254" s="147" t="s">
        <v>1</v>
      </c>
      <c r="F254" s="148" t="s">
        <v>1354</v>
      </c>
      <c r="H254" s="147" t="s">
        <v>1</v>
      </c>
      <c r="I254" s="149"/>
      <c r="L254" s="145"/>
      <c r="M254" s="150"/>
      <c r="T254" s="151"/>
      <c r="AT254" s="147" t="s">
        <v>172</v>
      </c>
      <c r="AU254" s="147" t="s">
        <v>90</v>
      </c>
      <c r="AV254" s="12" t="s">
        <v>88</v>
      </c>
      <c r="AW254" s="12" t="s">
        <v>34</v>
      </c>
      <c r="AX254" s="12" t="s">
        <v>80</v>
      </c>
      <c r="AY254" s="147" t="s">
        <v>161</v>
      </c>
    </row>
    <row r="255" spans="2:65" s="13" customFormat="1" ht="11.25">
      <c r="B255" s="152"/>
      <c r="D255" s="146" t="s">
        <v>172</v>
      </c>
      <c r="E255" s="153" t="s">
        <v>1</v>
      </c>
      <c r="F255" s="154" t="s">
        <v>1448</v>
      </c>
      <c r="H255" s="155">
        <v>81.108000000000004</v>
      </c>
      <c r="I255" s="156"/>
      <c r="L255" s="152"/>
      <c r="M255" s="157"/>
      <c r="T255" s="158"/>
      <c r="AT255" s="153" t="s">
        <v>172</v>
      </c>
      <c r="AU255" s="153" t="s">
        <v>90</v>
      </c>
      <c r="AV255" s="13" t="s">
        <v>90</v>
      </c>
      <c r="AW255" s="13" t="s">
        <v>34</v>
      </c>
      <c r="AX255" s="13" t="s">
        <v>80</v>
      </c>
      <c r="AY255" s="153" t="s">
        <v>161</v>
      </c>
    </row>
    <row r="256" spans="2:65" s="12" customFormat="1" ht="11.25">
      <c r="B256" s="145"/>
      <c r="D256" s="146" t="s">
        <v>172</v>
      </c>
      <c r="E256" s="147" t="s">
        <v>1</v>
      </c>
      <c r="F256" s="148" t="s">
        <v>1389</v>
      </c>
      <c r="H256" s="147" t="s">
        <v>1</v>
      </c>
      <c r="I256" s="149"/>
      <c r="L256" s="145"/>
      <c r="M256" s="150"/>
      <c r="T256" s="151"/>
      <c r="AT256" s="147" t="s">
        <v>172</v>
      </c>
      <c r="AU256" s="147" t="s">
        <v>90</v>
      </c>
      <c r="AV256" s="12" t="s">
        <v>88</v>
      </c>
      <c r="AW256" s="12" t="s">
        <v>34</v>
      </c>
      <c r="AX256" s="12" t="s">
        <v>80</v>
      </c>
      <c r="AY256" s="147" t="s">
        <v>161</v>
      </c>
    </row>
    <row r="257" spans="2:65" s="13" customFormat="1" ht="11.25">
      <c r="B257" s="152"/>
      <c r="D257" s="146" t="s">
        <v>172</v>
      </c>
      <c r="E257" s="153" t="s">
        <v>1</v>
      </c>
      <c r="F257" s="154" t="s">
        <v>1449</v>
      </c>
      <c r="H257" s="155">
        <v>17.593</v>
      </c>
      <c r="I257" s="156"/>
      <c r="L257" s="152"/>
      <c r="M257" s="157"/>
      <c r="T257" s="158"/>
      <c r="AT257" s="153" t="s">
        <v>172</v>
      </c>
      <c r="AU257" s="153" t="s">
        <v>90</v>
      </c>
      <c r="AV257" s="13" t="s">
        <v>90</v>
      </c>
      <c r="AW257" s="13" t="s">
        <v>34</v>
      </c>
      <c r="AX257" s="13" t="s">
        <v>80</v>
      </c>
      <c r="AY257" s="153" t="s">
        <v>161</v>
      </c>
    </row>
    <row r="258" spans="2:65" s="14" customFormat="1" ht="11.25">
      <c r="B258" s="159"/>
      <c r="D258" s="146" t="s">
        <v>172</v>
      </c>
      <c r="E258" s="160" t="s">
        <v>1</v>
      </c>
      <c r="F258" s="161" t="s">
        <v>177</v>
      </c>
      <c r="H258" s="162">
        <v>193.91800000000001</v>
      </c>
      <c r="I258" s="163"/>
      <c r="L258" s="159"/>
      <c r="M258" s="164"/>
      <c r="T258" s="165"/>
      <c r="AT258" s="160" t="s">
        <v>172</v>
      </c>
      <c r="AU258" s="160" t="s">
        <v>90</v>
      </c>
      <c r="AV258" s="14" t="s">
        <v>169</v>
      </c>
      <c r="AW258" s="14" t="s">
        <v>34</v>
      </c>
      <c r="AX258" s="14" t="s">
        <v>88</v>
      </c>
      <c r="AY258" s="160" t="s">
        <v>161</v>
      </c>
    </row>
    <row r="259" spans="2:65" s="1" customFormat="1" ht="16.5" customHeight="1">
      <c r="B259" s="32"/>
      <c r="C259" s="173" t="s">
        <v>353</v>
      </c>
      <c r="D259" s="173" t="s">
        <v>255</v>
      </c>
      <c r="E259" s="174" t="s">
        <v>1450</v>
      </c>
      <c r="F259" s="175" t="s">
        <v>1451</v>
      </c>
      <c r="G259" s="176" t="s">
        <v>185</v>
      </c>
      <c r="H259" s="177">
        <v>387.83600000000001</v>
      </c>
      <c r="I259" s="178"/>
      <c r="J259" s="179">
        <f>ROUND(I259*H259,2)</f>
        <v>0</v>
      </c>
      <c r="K259" s="175" t="s">
        <v>180</v>
      </c>
      <c r="L259" s="180"/>
      <c r="M259" s="181" t="s">
        <v>1</v>
      </c>
      <c r="N259" s="182" t="s">
        <v>45</v>
      </c>
      <c r="P259" s="141">
        <f>O259*H259</f>
        <v>0</v>
      </c>
      <c r="Q259" s="141">
        <v>1</v>
      </c>
      <c r="R259" s="141">
        <f>Q259*H259</f>
        <v>387.83600000000001</v>
      </c>
      <c r="S259" s="141">
        <v>0</v>
      </c>
      <c r="T259" s="142">
        <f>S259*H259</f>
        <v>0</v>
      </c>
      <c r="AR259" s="143" t="s">
        <v>228</v>
      </c>
      <c r="AT259" s="143" t="s">
        <v>255</v>
      </c>
      <c r="AU259" s="143" t="s">
        <v>90</v>
      </c>
      <c r="AY259" s="17" t="s">
        <v>161</v>
      </c>
      <c r="BE259" s="144">
        <f>IF(N259="základní",J259,0)</f>
        <v>0</v>
      </c>
      <c r="BF259" s="144">
        <f>IF(N259="snížená",J259,0)</f>
        <v>0</v>
      </c>
      <c r="BG259" s="144">
        <f>IF(N259="zákl. přenesená",J259,0)</f>
        <v>0</v>
      </c>
      <c r="BH259" s="144">
        <f>IF(N259="sníž. přenesená",J259,0)</f>
        <v>0</v>
      </c>
      <c r="BI259" s="144">
        <f>IF(N259="nulová",J259,0)</f>
        <v>0</v>
      </c>
      <c r="BJ259" s="17" t="s">
        <v>88</v>
      </c>
      <c r="BK259" s="144">
        <f>ROUND(I259*H259,2)</f>
        <v>0</v>
      </c>
      <c r="BL259" s="17" t="s">
        <v>169</v>
      </c>
      <c r="BM259" s="143" t="s">
        <v>439</v>
      </c>
    </row>
    <row r="260" spans="2:65" s="13" customFormat="1" ht="11.25">
      <c r="B260" s="152"/>
      <c r="D260" s="146" t="s">
        <v>172</v>
      </c>
      <c r="E260" s="153" t="s">
        <v>1</v>
      </c>
      <c r="F260" s="154" t="s">
        <v>1452</v>
      </c>
      <c r="H260" s="155">
        <v>387.83600000000001</v>
      </c>
      <c r="I260" s="156"/>
      <c r="L260" s="152"/>
      <c r="M260" s="157"/>
      <c r="T260" s="158"/>
      <c r="AT260" s="153" t="s">
        <v>172</v>
      </c>
      <c r="AU260" s="153" t="s">
        <v>90</v>
      </c>
      <c r="AV260" s="13" t="s">
        <v>90</v>
      </c>
      <c r="AW260" s="13" t="s">
        <v>34</v>
      </c>
      <c r="AX260" s="13" t="s">
        <v>80</v>
      </c>
      <c r="AY260" s="153" t="s">
        <v>161</v>
      </c>
    </row>
    <row r="261" spans="2:65" s="14" customFormat="1" ht="11.25">
      <c r="B261" s="159"/>
      <c r="D261" s="146" t="s">
        <v>172</v>
      </c>
      <c r="E261" s="160" t="s">
        <v>1</v>
      </c>
      <c r="F261" s="161" t="s">
        <v>177</v>
      </c>
      <c r="H261" s="162">
        <v>387.83600000000001</v>
      </c>
      <c r="I261" s="163"/>
      <c r="L261" s="159"/>
      <c r="M261" s="164"/>
      <c r="T261" s="165"/>
      <c r="AT261" s="160" t="s">
        <v>172</v>
      </c>
      <c r="AU261" s="160" t="s">
        <v>90</v>
      </c>
      <c r="AV261" s="14" t="s">
        <v>169</v>
      </c>
      <c r="AW261" s="14" t="s">
        <v>34</v>
      </c>
      <c r="AX261" s="14" t="s">
        <v>88</v>
      </c>
      <c r="AY261" s="160" t="s">
        <v>161</v>
      </c>
    </row>
    <row r="262" spans="2:65" s="1" customFormat="1" ht="24.2" customHeight="1">
      <c r="B262" s="32"/>
      <c r="C262" s="132" t="s">
        <v>357</v>
      </c>
      <c r="D262" s="132" t="s">
        <v>165</v>
      </c>
      <c r="E262" s="133" t="s">
        <v>1453</v>
      </c>
      <c r="F262" s="134" t="s">
        <v>1454</v>
      </c>
      <c r="G262" s="135" t="s">
        <v>190</v>
      </c>
      <c r="H262" s="136">
        <v>22</v>
      </c>
      <c r="I262" s="137"/>
      <c r="J262" s="138">
        <f>ROUND(I262*H262,2)</f>
        <v>0</v>
      </c>
      <c r="K262" s="134" t="s">
        <v>180</v>
      </c>
      <c r="L262" s="32"/>
      <c r="M262" s="139" t="s">
        <v>1</v>
      </c>
      <c r="N262" s="140" t="s">
        <v>45</v>
      </c>
      <c r="P262" s="141">
        <f>O262*H262</f>
        <v>0</v>
      </c>
      <c r="Q262" s="141">
        <v>0</v>
      </c>
      <c r="R262" s="141">
        <f>Q262*H262</f>
        <v>0</v>
      </c>
      <c r="S262" s="141">
        <v>0</v>
      </c>
      <c r="T262" s="142">
        <f>S262*H262</f>
        <v>0</v>
      </c>
      <c r="AR262" s="143" t="s">
        <v>169</v>
      </c>
      <c r="AT262" s="143" t="s">
        <v>165</v>
      </c>
      <c r="AU262" s="143" t="s">
        <v>90</v>
      </c>
      <c r="AY262" s="17" t="s">
        <v>161</v>
      </c>
      <c r="BE262" s="144">
        <f>IF(N262="základní",J262,0)</f>
        <v>0</v>
      </c>
      <c r="BF262" s="144">
        <f>IF(N262="snížená",J262,0)</f>
        <v>0</v>
      </c>
      <c r="BG262" s="144">
        <f>IF(N262="zákl. přenesená",J262,0)</f>
        <v>0</v>
      </c>
      <c r="BH262" s="144">
        <f>IF(N262="sníž. přenesená",J262,0)</f>
        <v>0</v>
      </c>
      <c r="BI262" s="144">
        <f>IF(N262="nulová",J262,0)</f>
        <v>0</v>
      </c>
      <c r="BJ262" s="17" t="s">
        <v>88</v>
      </c>
      <c r="BK262" s="144">
        <f>ROUND(I262*H262,2)</f>
        <v>0</v>
      </c>
      <c r="BL262" s="17" t="s">
        <v>169</v>
      </c>
      <c r="BM262" s="143" t="s">
        <v>447</v>
      </c>
    </row>
    <row r="263" spans="2:65" s="1" customFormat="1" ht="16.5" customHeight="1">
      <c r="B263" s="32"/>
      <c r="C263" s="173" t="s">
        <v>361</v>
      </c>
      <c r="D263" s="173" t="s">
        <v>255</v>
      </c>
      <c r="E263" s="174" t="s">
        <v>1455</v>
      </c>
      <c r="F263" s="175" t="s">
        <v>1456</v>
      </c>
      <c r="G263" s="176" t="s">
        <v>1457</v>
      </c>
      <c r="H263" s="177">
        <v>0.66</v>
      </c>
      <c r="I263" s="178"/>
      <c r="J263" s="179">
        <f>ROUND(I263*H263,2)</f>
        <v>0</v>
      </c>
      <c r="K263" s="175" t="s">
        <v>180</v>
      </c>
      <c r="L263" s="180"/>
      <c r="M263" s="181" t="s">
        <v>1</v>
      </c>
      <c r="N263" s="182" t="s">
        <v>45</v>
      </c>
      <c r="P263" s="141">
        <f>O263*H263</f>
        <v>0</v>
      </c>
      <c r="Q263" s="141">
        <v>1E-3</v>
      </c>
      <c r="R263" s="141">
        <f>Q263*H263</f>
        <v>6.6E-4</v>
      </c>
      <c r="S263" s="141">
        <v>0</v>
      </c>
      <c r="T263" s="142">
        <f>S263*H263</f>
        <v>0</v>
      </c>
      <c r="AR263" s="143" t="s">
        <v>228</v>
      </c>
      <c r="AT263" s="143" t="s">
        <v>255</v>
      </c>
      <c r="AU263" s="143" t="s">
        <v>90</v>
      </c>
      <c r="AY263" s="17" t="s">
        <v>161</v>
      </c>
      <c r="BE263" s="144">
        <f>IF(N263="základní",J263,0)</f>
        <v>0</v>
      </c>
      <c r="BF263" s="144">
        <f>IF(N263="snížená",J263,0)</f>
        <v>0</v>
      </c>
      <c r="BG263" s="144">
        <f>IF(N263="zákl. přenesená",J263,0)</f>
        <v>0</v>
      </c>
      <c r="BH263" s="144">
        <f>IF(N263="sníž. přenesená",J263,0)</f>
        <v>0</v>
      </c>
      <c r="BI263" s="144">
        <f>IF(N263="nulová",J263,0)</f>
        <v>0</v>
      </c>
      <c r="BJ263" s="17" t="s">
        <v>88</v>
      </c>
      <c r="BK263" s="144">
        <f>ROUND(I263*H263,2)</f>
        <v>0</v>
      </c>
      <c r="BL263" s="17" t="s">
        <v>169</v>
      </c>
      <c r="BM263" s="143" t="s">
        <v>457</v>
      </c>
    </row>
    <row r="264" spans="2:65" s="13" customFormat="1" ht="11.25">
      <c r="B264" s="152"/>
      <c r="D264" s="146" t="s">
        <v>172</v>
      </c>
      <c r="E264" s="153" t="s">
        <v>1</v>
      </c>
      <c r="F264" s="154" t="s">
        <v>1458</v>
      </c>
      <c r="H264" s="155">
        <v>0.66</v>
      </c>
      <c r="I264" s="156"/>
      <c r="L264" s="152"/>
      <c r="M264" s="157"/>
      <c r="T264" s="158"/>
      <c r="AT264" s="153" t="s">
        <v>172</v>
      </c>
      <c r="AU264" s="153" t="s">
        <v>90</v>
      </c>
      <c r="AV264" s="13" t="s">
        <v>90</v>
      </c>
      <c r="AW264" s="13" t="s">
        <v>34</v>
      </c>
      <c r="AX264" s="13" t="s">
        <v>80</v>
      </c>
      <c r="AY264" s="153" t="s">
        <v>161</v>
      </c>
    </row>
    <row r="265" spans="2:65" s="14" customFormat="1" ht="11.25">
      <c r="B265" s="159"/>
      <c r="D265" s="146" t="s">
        <v>172</v>
      </c>
      <c r="E265" s="160" t="s">
        <v>1</v>
      </c>
      <c r="F265" s="161" t="s">
        <v>177</v>
      </c>
      <c r="H265" s="162">
        <v>0.66</v>
      </c>
      <c r="I265" s="163"/>
      <c r="L265" s="159"/>
      <c r="M265" s="164"/>
      <c r="T265" s="165"/>
      <c r="AT265" s="160" t="s">
        <v>172</v>
      </c>
      <c r="AU265" s="160" t="s">
        <v>90</v>
      </c>
      <c r="AV265" s="14" t="s">
        <v>169</v>
      </c>
      <c r="AW265" s="14" t="s">
        <v>34</v>
      </c>
      <c r="AX265" s="14" t="s">
        <v>88</v>
      </c>
      <c r="AY265" s="160" t="s">
        <v>161</v>
      </c>
    </row>
    <row r="266" spans="2:65" s="1" customFormat="1" ht="24.2" customHeight="1">
      <c r="B266" s="32"/>
      <c r="C266" s="132" t="s">
        <v>367</v>
      </c>
      <c r="D266" s="132" t="s">
        <v>165</v>
      </c>
      <c r="E266" s="133" t="s">
        <v>1459</v>
      </c>
      <c r="F266" s="134" t="s">
        <v>1460</v>
      </c>
      <c r="G266" s="135" t="s">
        <v>190</v>
      </c>
      <c r="H266" s="136">
        <v>22</v>
      </c>
      <c r="I266" s="137"/>
      <c r="J266" s="138">
        <f>ROUND(I266*H266,2)</f>
        <v>0</v>
      </c>
      <c r="K266" s="134" t="s">
        <v>180</v>
      </c>
      <c r="L266" s="32"/>
      <c r="M266" s="139" t="s">
        <v>1</v>
      </c>
      <c r="N266" s="140" t="s">
        <v>45</v>
      </c>
      <c r="P266" s="141">
        <f>O266*H266</f>
        <v>0</v>
      </c>
      <c r="Q266" s="141">
        <v>0</v>
      </c>
      <c r="R266" s="141">
        <f>Q266*H266</f>
        <v>0</v>
      </c>
      <c r="S266" s="141">
        <v>0</v>
      </c>
      <c r="T266" s="142">
        <f>S266*H266</f>
        <v>0</v>
      </c>
      <c r="AR266" s="143" t="s">
        <v>169</v>
      </c>
      <c r="AT266" s="143" t="s">
        <v>165</v>
      </c>
      <c r="AU266" s="143" t="s">
        <v>90</v>
      </c>
      <c r="AY266" s="17" t="s">
        <v>161</v>
      </c>
      <c r="BE266" s="144">
        <f>IF(N266="základní",J266,0)</f>
        <v>0</v>
      </c>
      <c r="BF266" s="144">
        <f>IF(N266="snížená",J266,0)</f>
        <v>0</v>
      </c>
      <c r="BG266" s="144">
        <f>IF(N266="zákl. přenesená",J266,0)</f>
        <v>0</v>
      </c>
      <c r="BH266" s="144">
        <f>IF(N266="sníž. přenesená",J266,0)</f>
        <v>0</v>
      </c>
      <c r="BI266" s="144">
        <f>IF(N266="nulová",J266,0)</f>
        <v>0</v>
      </c>
      <c r="BJ266" s="17" t="s">
        <v>88</v>
      </c>
      <c r="BK266" s="144">
        <f>ROUND(I266*H266,2)</f>
        <v>0</v>
      </c>
      <c r="BL266" s="17" t="s">
        <v>169</v>
      </c>
      <c r="BM266" s="143" t="s">
        <v>467</v>
      </c>
    </row>
    <row r="267" spans="2:65" s="13" customFormat="1" ht="11.25">
      <c r="B267" s="152"/>
      <c r="D267" s="146" t="s">
        <v>172</v>
      </c>
      <c r="E267" s="153" t="s">
        <v>1</v>
      </c>
      <c r="F267" s="154" t="s">
        <v>1461</v>
      </c>
      <c r="H267" s="155">
        <v>22</v>
      </c>
      <c r="I267" s="156"/>
      <c r="L267" s="152"/>
      <c r="M267" s="157"/>
      <c r="T267" s="158"/>
      <c r="AT267" s="153" t="s">
        <v>172</v>
      </c>
      <c r="AU267" s="153" t="s">
        <v>90</v>
      </c>
      <c r="AV267" s="13" t="s">
        <v>90</v>
      </c>
      <c r="AW267" s="13" t="s">
        <v>34</v>
      </c>
      <c r="AX267" s="13" t="s">
        <v>80</v>
      </c>
      <c r="AY267" s="153" t="s">
        <v>161</v>
      </c>
    </row>
    <row r="268" spans="2:65" s="14" customFormat="1" ht="11.25">
      <c r="B268" s="159"/>
      <c r="D268" s="146" t="s">
        <v>172</v>
      </c>
      <c r="E268" s="160" t="s">
        <v>1</v>
      </c>
      <c r="F268" s="161" t="s">
        <v>177</v>
      </c>
      <c r="H268" s="162">
        <v>22</v>
      </c>
      <c r="I268" s="163"/>
      <c r="L268" s="159"/>
      <c r="M268" s="164"/>
      <c r="T268" s="165"/>
      <c r="AT268" s="160" t="s">
        <v>172</v>
      </c>
      <c r="AU268" s="160" t="s">
        <v>90</v>
      </c>
      <c r="AV268" s="14" t="s">
        <v>169</v>
      </c>
      <c r="AW268" s="14" t="s">
        <v>34</v>
      </c>
      <c r="AX268" s="14" t="s">
        <v>88</v>
      </c>
      <c r="AY268" s="160" t="s">
        <v>161</v>
      </c>
    </row>
    <row r="269" spans="2:65" s="11" customFormat="1" ht="22.9" customHeight="1">
      <c r="B269" s="120"/>
      <c r="D269" s="121" t="s">
        <v>79</v>
      </c>
      <c r="E269" s="130" t="s">
        <v>90</v>
      </c>
      <c r="F269" s="130" t="s">
        <v>260</v>
      </c>
      <c r="I269" s="123"/>
      <c r="J269" s="131">
        <f>BK269</f>
        <v>0</v>
      </c>
      <c r="L269" s="120"/>
      <c r="M269" s="125"/>
      <c r="P269" s="126">
        <f>SUM(P270:P284)</f>
        <v>0</v>
      </c>
      <c r="R269" s="126">
        <f>SUM(R270:R284)</f>
        <v>28.082734159999994</v>
      </c>
      <c r="T269" s="127">
        <f>SUM(T270:T284)</f>
        <v>0</v>
      </c>
      <c r="AR269" s="121" t="s">
        <v>88</v>
      </c>
      <c r="AT269" s="128" t="s">
        <v>79</v>
      </c>
      <c r="AU269" s="128" t="s">
        <v>88</v>
      </c>
      <c r="AY269" s="121" t="s">
        <v>161</v>
      </c>
      <c r="BK269" s="129">
        <f>SUM(BK270:BK284)</f>
        <v>0</v>
      </c>
    </row>
    <row r="270" spans="2:65" s="1" customFormat="1" ht="24.2" customHeight="1">
      <c r="B270" s="32"/>
      <c r="C270" s="132" t="s">
        <v>375</v>
      </c>
      <c r="D270" s="132" t="s">
        <v>165</v>
      </c>
      <c r="E270" s="133" t="s">
        <v>1462</v>
      </c>
      <c r="F270" s="134" t="s">
        <v>1463</v>
      </c>
      <c r="G270" s="135" t="s">
        <v>168</v>
      </c>
      <c r="H270" s="136">
        <v>6.4480000000000004</v>
      </c>
      <c r="I270" s="137"/>
      <c r="J270" s="138">
        <f>ROUND(I270*H270,2)</f>
        <v>0</v>
      </c>
      <c r="K270" s="134" t="s">
        <v>180</v>
      </c>
      <c r="L270" s="32"/>
      <c r="M270" s="139" t="s">
        <v>1</v>
      </c>
      <c r="N270" s="140" t="s">
        <v>45</v>
      </c>
      <c r="P270" s="141">
        <f>O270*H270</f>
        <v>0</v>
      </c>
      <c r="Q270" s="141">
        <v>2.5018699999999998</v>
      </c>
      <c r="R270" s="141">
        <f>Q270*H270</f>
        <v>16.132057759999999</v>
      </c>
      <c r="S270" s="141">
        <v>0</v>
      </c>
      <c r="T270" s="142">
        <f>S270*H270</f>
        <v>0</v>
      </c>
      <c r="AR270" s="143" t="s">
        <v>169</v>
      </c>
      <c r="AT270" s="143" t="s">
        <v>165</v>
      </c>
      <c r="AU270" s="143" t="s">
        <v>90</v>
      </c>
      <c r="AY270" s="17" t="s">
        <v>161</v>
      </c>
      <c r="BE270" s="144">
        <f>IF(N270="základní",J270,0)</f>
        <v>0</v>
      </c>
      <c r="BF270" s="144">
        <f>IF(N270="snížená",J270,0)</f>
        <v>0</v>
      </c>
      <c r="BG270" s="144">
        <f>IF(N270="zákl. přenesená",J270,0)</f>
        <v>0</v>
      </c>
      <c r="BH270" s="144">
        <f>IF(N270="sníž. přenesená",J270,0)</f>
        <v>0</v>
      </c>
      <c r="BI270" s="144">
        <f>IF(N270="nulová",J270,0)</f>
        <v>0</v>
      </c>
      <c r="BJ270" s="17" t="s">
        <v>88</v>
      </c>
      <c r="BK270" s="144">
        <f>ROUND(I270*H270,2)</f>
        <v>0</v>
      </c>
      <c r="BL270" s="17" t="s">
        <v>169</v>
      </c>
      <c r="BM270" s="143" t="s">
        <v>479</v>
      </c>
    </row>
    <row r="271" spans="2:65" s="12" customFormat="1" ht="11.25">
      <c r="B271" s="145"/>
      <c r="D271" s="146" t="s">
        <v>172</v>
      </c>
      <c r="E271" s="147" t="s">
        <v>1</v>
      </c>
      <c r="F271" s="148" t="s">
        <v>1464</v>
      </c>
      <c r="H271" s="147" t="s">
        <v>1</v>
      </c>
      <c r="I271" s="149"/>
      <c r="L271" s="145"/>
      <c r="M271" s="150"/>
      <c r="T271" s="151"/>
      <c r="AT271" s="147" t="s">
        <v>172</v>
      </c>
      <c r="AU271" s="147" t="s">
        <v>90</v>
      </c>
      <c r="AV271" s="12" t="s">
        <v>88</v>
      </c>
      <c r="AW271" s="12" t="s">
        <v>34</v>
      </c>
      <c r="AX271" s="12" t="s">
        <v>80</v>
      </c>
      <c r="AY271" s="147" t="s">
        <v>161</v>
      </c>
    </row>
    <row r="272" spans="2:65" s="13" customFormat="1" ht="11.25">
      <c r="B272" s="152"/>
      <c r="D272" s="146" t="s">
        <v>172</v>
      </c>
      <c r="E272" s="153" t="s">
        <v>1</v>
      </c>
      <c r="F272" s="154" t="s">
        <v>1465</v>
      </c>
      <c r="H272" s="155">
        <v>3.3849999999999998</v>
      </c>
      <c r="I272" s="156"/>
      <c r="L272" s="152"/>
      <c r="M272" s="157"/>
      <c r="T272" s="158"/>
      <c r="AT272" s="153" t="s">
        <v>172</v>
      </c>
      <c r="AU272" s="153" t="s">
        <v>90</v>
      </c>
      <c r="AV272" s="13" t="s">
        <v>90</v>
      </c>
      <c r="AW272" s="13" t="s">
        <v>34</v>
      </c>
      <c r="AX272" s="13" t="s">
        <v>80</v>
      </c>
      <c r="AY272" s="153" t="s">
        <v>161</v>
      </c>
    </row>
    <row r="273" spans="2:65" s="13" customFormat="1" ht="11.25">
      <c r="B273" s="152"/>
      <c r="D273" s="146" t="s">
        <v>172</v>
      </c>
      <c r="E273" s="153" t="s">
        <v>1</v>
      </c>
      <c r="F273" s="154" t="s">
        <v>1466</v>
      </c>
      <c r="H273" s="155">
        <v>3.0630000000000002</v>
      </c>
      <c r="I273" s="156"/>
      <c r="L273" s="152"/>
      <c r="M273" s="157"/>
      <c r="T273" s="158"/>
      <c r="AT273" s="153" t="s">
        <v>172</v>
      </c>
      <c r="AU273" s="153" t="s">
        <v>90</v>
      </c>
      <c r="AV273" s="13" t="s">
        <v>90</v>
      </c>
      <c r="AW273" s="13" t="s">
        <v>34</v>
      </c>
      <c r="AX273" s="13" t="s">
        <v>80</v>
      </c>
      <c r="AY273" s="153" t="s">
        <v>161</v>
      </c>
    </row>
    <row r="274" spans="2:65" s="14" customFormat="1" ht="11.25">
      <c r="B274" s="159"/>
      <c r="D274" s="146" t="s">
        <v>172</v>
      </c>
      <c r="E274" s="160" t="s">
        <v>1</v>
      </c>
      <c r="F274" s="161" t="s">
        <v>177</v>
      </c>
      <c r="H274" s="162">
        <v>6.4480000000000004</v>
      </c>
      <c r="I274" s="163"/>
      <c r="L274" s="159"/>
      <c r="M274" s="164"/>
      <c r="T274" s="165"/>
      <c r="AT274" s="160" t="s">
        <v>172</v>
      </c>
      <c r="AU274" s="160" t="s">
        <v>90</v>
      </c>
      <c r="AV274" s="14" t="s">
        <v>169</v>
      </c>
      <c r="AW274" s="14" t="s">
        <v>34</v>
      </c>
      <c r="AX274" s="14" t="s">
        <v>88</v>
      </c>
      <c r="AY274" s="160" t="s">
        <v>161</v>
      </c>
    </row>
    <row r="275" spans="2:65" s="1" customFormat="1" ht="21.75" customHeight="1">
      <c r="B275" s="32"/>
      <c r="C275" s="132" t="s">
        <v>383</v>
      </c>
      <c r="D275" s="132" t="s">
        <v>165</v>
      </c>
      <c r="E275" s="133" t="s">
        <v>1467</v>
      </c>
      <c r="F275" s="134" t="s">
        <v>1468</v>
      </c>
      <c r="G275" s="135" t="s">
        <v>185</v>
      </c>
      <c r="H275" s="136">
        <v>0.64500000000000002</v>
      </c>
      <c r="I275" s="137"/>
      <c r="J275" s="138">
        <f>ROUND(I275*H275,2)</f>
        <v>0</v>
      </c>
      <c r="K275" s="134" t="s">
        <v>180</v>
      </c>
      <c r="L275" s="32"/>
      <c r="M275" s="139" t="s">
        <v>1</v>
      </c>
      <c r="N275" s="140" t="s">
        <v>45</v>
      </c>
      <c r="P275" s="141">
        <f>O275*H275</f>
        <v>0</v>
      </c>
      <c r="Q275" s="141">
        <v>1.0606199999999999</v>
      </c>
      <c r="R275" s="141">
        <f>Q275*H275</f>
        <v>0.68409989999999998</v>
      </c>
      <c r="S275" s="141">
        <v>0</v>
      </c>
      <c r="T275" s="142">
        <f>S275*H275</f>
        <v>0</v>
      </c>
      <c r="AR275" s="143" t="s">
        <v>169</v>
      </c>
      <c r="AT275" s="143" t="s">
        <v>165</v>
      </c>
      <c r="AU275" s="143" t="s">
        <v>90</v>
      </c>
      <c r="AY275" s="17" t="s">
        <v>161</v>
      </c>
      <c r="BE275" s="144">
        <f>IF(N275="základní",J275,0)</f>
        <v>0</v>
      </c>
      <c r="BF275" s="144">
        <f>IF(N275="snížená",J275,0)</f>
        <v>0</v>
      </c>
      <c r="BG275" s="144">
        <f>IF(N275="zákl. přenesená",J275,0)</f>
        <v>0</v>
      </c>
      <c r="BH275" s="144">
        <f>IF(N275="sníž. přenesená",J275,0)</f>
        <v>0</v>
      </c>
      <c r="BI275" s="144">
        <f>IF(N275="nulová",J275,0)</f>
        <v>0</v>
      </c>
      <c r="BJ275" s="17" t="s">
        <v>88</v>
      </c>
      <c r="BK275" s="144">
        <f>ROUND(I275*H275,2)</f>
        <v>0</v>
      </c>
      <c r="BL275" s="17" t="s">
        <v>169</v>
      </c>
      <c r="BM275" s="143" t="s">
        <v>491</v>
      </c>
    </row>
    <row r="276" spans="2:65" s="13" customFormat="1" ht="11.25">
      <c r="B276" s="152"/>
      <c r="D276" s="146" t="s">
        <v>172</v>
      </c>
      <c r="E276" s="153" t="s">
        <v>1</v>
      </c>
      <c r="F276" s="154" t="s">
        <v>1469</v>
      </c>
      <c r="H276" s="155">
        <v>0.64500000000000002</v>
      </c>
      <c r="I276" s="156"/>
      <c r="L276" s="152"/>
      <c r="M276" s="157"/>
      <c r="T276" s="158"/>
      <c r="AT276" s="153" t="s">
        <v>172</v>
      </c>
      <c r="AU276" s="153" t="s">
        <v>90</v>
      </c>
      <c r="AV276" s="13" t="s">
        <v>90</v>
      </c>
      <c r="AW276" s="13" t="s">
        <v>34</v>
      </c>
      <c r="AX276" s="13" t="s">
        <v>80</v>
      </c>
      <c r="AY276" s="153" t="s">
        <v>161</v>
      </c>
    </row>
    <row r="277" spans="2:65" s="14" customFormat="1" ht="11.25">
      <c r="B277" s="159"/>
      <c r="D277" s="146" t="s">
        <v>172</v>
      </c>
      <c r="E277" s="160" t="s">
        <v>1</v>
      </c>
      <c r="F277" s="161" t="s">
        <v>177</v>
      </c>
      <c r="H277" s="162">
        <v>0.64500000000000002</v>
      </c>
      <c r="I277" s="163"/>
      <c r="L277" s="159"/>
      <c r="M277" s="164"/>
      <c r="T277" s="165"/>
      <c r="AT277" s="160" t="s">
        <v>172</v>
      </c>
      <c r="AU277" s="160" t="s">
        <v>90</v>
      </c>
      <c r="AV277" s="14" t="s">
        <v>169</v>
      </c>
      <c r="AW277" s="14" t="s">
        <v>34</v>
      </c>
      <c r="AX277" s="14" t="s">
        <v>88</v>
      </c>
      <c r="AY277" s="160" t="s">
        <v>161</v>
      </c>
    </row>
    <row r="278" spans="2:65" s="1" customFormat="1" ht="24.2" customHeight="1">
      <c r="B278" s="32"/>
      <c r="C278" s="132" t="s">
        <v>389</v>
      </c>
      <c r="D278" s="132" t="s">
        <v>165</v>
      </c>
      <c r="E278" s="133" t="s">
        <v>1470</v>
      </c>
      <c r="F278" s="134" t="s">
        <v>1471</v>
      </c>
      <c r="G278" s="135" t="s">
        <v>168</v>
      </c>
      <c r="H278" s="136">
        <v>4.25</v>
      </c>
      <c r="I278" s="137"/>
      <c r="J278" s="138">
        <f>ROUND(I278*H278,2)</f>
        <v>0</v>
      </c>
      <c r="K278" s="134" t="s">
        <v>180</v>
      </c>
      <c r="L278" s="32"/>
      <c r="M278" s="139" t="s">
        <v>1</v>
      </c>
      <c r="N278" s="140" t="s">
        <v>45</v>
      </c>
      <c r="P278" s="141">
        <f>O278*H278</f>
        <v>0</v>
      </c>
      <c r="Q278" s="141">
        <v>2.5018699999999998</v>
      </c>
      <c r="R278" s="141">
        <f>Q278*H278</f>
        <v>10.632947499999998</v>
      </c>
      <c r="S278" s="141">
        <v>0</v>
      </c>
      <c r="T278" s="142">
        <f>S278*H278</f>
        <v>0</v>
      </c>
      <c r="AR278" s="143" t="s">
        <v>169</v>
      </c>
      <c r="AT278" s="143" t="s">
        <v>165</v>
      </c>
      <c r="AU278" s="143" t="s">
        <v>90</v>
      </c>
      <c r="AY278" s="17" t="s">
        <v>161</v>
      </c>
      <c r="BE278" s="144">
        <f>IF(N278="základní",J278,0)</f>
        <v>0</v>
      </c>
      <c r="BF278" s="144">
        <f>IF(N278="snížená",J278,0)</f>
        <v>0</v>
      </c>
      <c r="BG278" s="144">
        <f>IF(N278="zákl. přenesená",J278,0)</f>
        <v>0</v>
      </c>
      <c r="BH278" s="144">
        <f>IF(N278="sníž. přenesená",J278,0)</f>
        <v>0</v>
      </c>
      <c r="BI278" s="144">
        <f>IF(N278="nulová",J278,0)</f>
        <v>0</v>
      </c>
      <c r="BJ278" s="17" t="s">
        <v>88</v>
      </c>
      <c r="BK278" s="144">
        <f>ROUND(I278*H278,2)</f>
        <v>0</v>
      </c>
      <c r="BL278" s="17" t="s">
        <v>169</v>
      </c>
      <c r="BM278" s="143" t="s">
        <v>1472</v>
      </c>
    </row>
    <row r="279" spans="2:65" s="13" customFormat="1" ht="11.25">
      <c r="B279" s="152"/>
      <c r="D279" s="146" t="s">
        <v>172</v>
      </c>
      <c r="E279" s="153" t="s">
        <v>1</v>
      </c>
      <c r="F279" s="154" t="s">
        <v>1473</v>
      </c>
      <c r="H279" s="155">
        <v>4.25</v>
      </c>
      <c r="I279" s="156"/>
      <c r="L279" s="152"/>
      <c r="M279" s="157"/>
      <c r="T279" s="158"/>
      <c r="AT279" s="153" t="s">
        <v>172</v>
      </c>
      <c r="AU279" s="153" t="s">
        <v>90</v>
      </c>
      <c r="AV279" s="13" t="s">
        <v>90</v>
      </c>
      <c r="AW279" s="13" t="s">
        <v>34</v>
      </c>
      <c r="AX279" s="13" t="s">
        <v>88</v>
      </c>
      <c r="AY279" s="153" t="s">
        <v>161</v>
      </c>
    </row>
    <row r="280" spans="2:65" s="1" customFormat="1" ht="16.5" customHeight="1">
      <c r="B280" s="32"/>
      <c r="C280" s="132" t="s">
        <v>396</v>
      </c>
      <c r="D280" s="132" t="s">
        <v>165</v>
      </c>
      <c r="E280" s="133" t="s">
        <v>1474</v>
      </c>
      <c r="F280" s="134" t="s">
        <v>1475</v>
      </c>
      <c r="G280" s="135" t="s">
        <v>190</v>
      </c>
      <c r="H280" s="136">
        <v>33.94</v>
      </c>
      <c r="I280" s="137"/>
      <c r="J280" s="138">
        <f>ROUND(I280*H280,2)</f>
        <v>0</v>
      </c>
      <c r="K280" s="134" t="s">
        <v>180</v>
      </c>
      <c r="L280" s="32"/>
      <c r="M280" s="139" t="s">
        <v>1</v>
      </c>
      <c r="N280" s="140" t="s">
        <v>45</v>
      </c>
      <c r="P280" s="141">
        <f>O280*H280</f>
        <v>0</v>
      </c>
      <c r="Q280" s="141">
        <v>2.7499999999999998E-3</v>
      </c>
      <c r="R280" s="141">
        <f>Q280*H280</f>
        <v>9.3334999999999987E-2</v>
      </c>
      <c r="S280" s="141">
        <v>0</v>
      </c>
      <c r="T280" s="142">
        <f>S280*H280</f>
        <v>0</v>
      </c>
      <c r="AR280" s="143" t="s">
        <v>169</v>
      </c>
      <c r="AT280" s="143" t="s">
        <v>165</v>
      </c>
      <c r="AU280" s="143" t="s">
        <v>90</v>
      </c>
      <c r="AY280" s="17" t="s">
        <v>161</v>
      </c>
      <c r="BE280" s="144">
        <f>IF(N280="základní",J280,0)</f>
        <v>0</v>
      </c>
      <c r="BF280" s="144">
        <f>IF(N280="snížená",J280,0)</f>
        <v>0</v>
      </c>
      <c r="BG280" s="144">
        <f>IF(N280="zákl. přenesená",J280,0)</f>
        <v>0</v>
      </c>
      <c r="BH280" s="144">
        <f>IF(N280="sníž. přenesená",J280,0)</f>
        <v>0</v>
      </c>
      <c r="BI280" s="144">
        <f>IF(N280="nulová",J280,0)</f>
        <v>0</v>
      </c>
      <c r="BJ280" s="17" t="s">
        <v>88</v>
      </c>
      <c r="BK280" s="144">
        <f>ROUND(I280*H280,2)</f>
        <v>0</v>
      </c>
      <c r="BL280" s="17" t="s">
        <v>169</v>
      </c>
      <c r="BM280" s="143" t="s">
        <v>1476</v>
      </c>
    </row>
    <row r="281" spans="2:65" s="13" customFormat="1" ht="22.5">
      <c r="B281" s="152"/>
      <c r="D281" s="146" t="s">
        <v>172</v>
      </c>
      <c r="E281" s="153" t="s">
        <v>1</v>
      </c>
      <c r="F281" s="154" t="s">
        <v>1477</v>
      </c>
      <c r="H281" s="155">
        <v>33.94</v>
      </c>
      <c r="I281" s="156"/>
      <c r="L281" s="152"/>
      <c r="M281" s="157"/>
      <c r="T281" s="158"/>
      <c r="AT281" s="153" t="s">
        <v>172</v>
      </c>
      <c r="AU281" s="153" t="s">
        <v>90</v>
      </c>
      <c r="AV281" s="13" t="s">
        <v>90</v>
      </c>
      <c r="AW281" s="13" t="s">
        <v>34</v>
      </c>
      <c r="AX281" s="13" t="s">
        <v>88</v>
      </c>
      <c r="AY281" s="153" t="s">
        <v>161</v>
      </c>
    </row>
    <row r="282" spans="2:65" s="1" customFormat="1" ht="21.75" customHeight="1">
      <c r="B282" s="32"/>
      <c r="C282" s="132" t="s">
        <v>404</v>
      </c>
      <c r="D282" s="132" t="s">
        <v>165</v>
      </c>
      <c r="E282" s="133" t="s">
        <v>1478</v>
      </c>
      <c r="F282" s="134" t="s">
        <v>1479</v>
      </c>
      <c r="G282" s="135" t="s">
        <v>190</v>
      </c>
      <c r="H282" s="136">
        <v>33.94</v>
      </c>
      <c r="I282" s="137"/>
      <c r="J282" s="138">
        <f>ROUND(I282*H282,2)</f>
        <v>0</v>
      </c>
      <c r="K282" s="134" t="s">
        <v>180</v>
      </c>
      <c r="L282" s="32"/>
      <c r="M282" s="139" t="s">
        <v>1</v>
      </c>
      <c r="N282" s="140" t="s">
        <v>45</v>
      </c>
      <c r="P282" s="141">
        <f>O282*H282</f>
        <v>0</v>
      </c>
      <c r="Q282" s="141">
        <v>0</v>
      </c>
      <c r="R282" s="141">
        <f>Q282*H282</f>
        <v>0</v>
      </c>
      <c r="S282" s="141">
        <v>0</v>
      </c>
      <c r="T282" s="142">
        <f>S282*H282</f>
        <v>0</v>
      </c>
      <c r="AR282" s="143" t="s">
        <v>169</v>
      </c>
      <c r="AT282" s="143" t="s">
        <v>165</v>
      </c>
      <c r="AU282" s="143" t="s">
        <v>90</v>
      </c>
      <c r="AY282" s="17" t="s">
        <v>161</v>
      </c>
      <c r="BE282" s="144">
        <f>IF(N282="základní",J282,0)</f>
        <v>0</v>
      </c>
      <c r="BF282" s="144">
        <f>IF(N282="snížená",J282,0)</f>
        <v>0</v>
      </c>
      <c r="BG282" s="144">
        <f>IF(N282="zákl. přenesená",J282,0)</f>
        <v>0</v>
      </c>
      <c r="BH282" s="144">
        <f>IF(N282="sníž. přenesená",J282,0)</f>
        <v>0</v>
      </c>
      <c r="BI282" s="144">
        <f>IF(N282="nulová",J282,0)</f>
        <v>0</v>
      </c>
      <c r="BJ282" s="17" t="s">
        <v>88</v>
      </c>
      <c r="BK282" s="144">
        <f>ROUND(I282*H282,2)</f>
        <v>0</v>
      </c>
      <c r="BL282" s="17" t="s">
        <v>169</v>
      </c>
      <c r="BM282" s="143" t="s">
        <v>1480</v>
      </c>
    </row>
    <row r="283" spans="2:65" s="1" customFormat="1" ht="24.2" customHeight="1">
      <c r="B283" s="32"/>
      <c r="C283" s="132" t="s">
        <v>411</v>
      </c>
      <c r="D283" s="132" t="s">
        <v>165</v>
      </c>
      <c r="E283" s="133" t="s">
        <v>1481</v>
      </c>
      <c r="F283" s="134" t="s">
        <v>1482</v>
      </c>
      <c r="G283" s="135" t="s">
        <v>185</v>
      </c>
      <c r="H283" s="136">
        <v>0.51</v>
      </c>
      <c r="I283" s="137"/>
      <c r="J283" s="138">
        <f>ROUND(I283*H283,2)</f>
        <v>0</v>
      </c>
      <c r="K283" s="134" t="s">
        <v>180</v>
      </c>
      <c r="L283" s="32"/>
      <c r="M283" s="139" t="s">
        <v>1</v>
      </c>
      <c r="N283" s="140" t="s">
        <v>45</v>
      </c>
      <c r="P283" s="141">
        <f>O283*H283</f>
        <v>0</v>
      </c>
      <c r="Q283" s="141">
        <v>1.0593999999999999</v>
      </c>
      <c r="R283" s="141">
        <f>Q283*H283</f>
        <v>0.54029399999999994</v>
      </c>
      <c r="S283" s="141">
        <v>0</v>
      </c>
      <c r="T283" s="142">
        <f>S283*H283</f>
        <v>0</v>
      </c>
      <c r="AR283" s="143" t="s">
        <v>169</v>
      </c>
      <c r="AT283" s="143" t="s">
        <v>165</v>
      </c>
      <c r="AU283" s="143" t="s">
        <v>90</v>
      </c>
      <c r="AY283" s="17" t="s">
        <v>161</v>
      </c>
      <c r="BE283" s="144">
        <f>IF(N283="základní",J283,0)</f>
        <v>0</v>
      </c>
      <c r="BF283" s="144">
        <f>IF(N283="snížená",J283,0)</f>
        <v>0</v>
      </c>
      <c r="BG283" s="144">
        <f>IF(N283="zákl. přenesená",J283,0)</f>
        <v>0</v>
      </c>
      <c r="BH283" s="144">
        <f>IF(N283="sníž. přenesená",J283,0)</f>
        <v>0</v>
      </c>
      <c r="BI283" s="144">
        <f>IF(N283="nulová",J283,0)</f>
        <v>0</v>
      </c>
      <c r="BJ283" s="17" t="s">
        <v>88</v>
      </c>
      <c r="BK283" s="144">
        <f>ROUND(I283*H283,2)</f>
        <v>0</v>
      </c>
      <c r="BL283" s="17" t="s">
        <v>169</v>
      </c>
      <c r="BM283" s="143" t="s">
        <v>1483</v>
      </c>
    </row>
    <row r="284" spans="2:65" s="13" customFormat="1" ht="11.25">
      <c r="B284" s="152"/>
      <c r="D284" s="146" t="s">
        <v>172</v>
      </c>
      <c r="E284" s="153" t="s">
        <v>1</v>
      </c>
      <c r="F284" s="154" t="s">
        <v>1484</v>
      </c>
      <c r="H284" s="155">
        <v>0.51</v>
      </c>
      <c r="I284" s="156"/>
      <c r="L284" s="152"/>
      <c r="M284" s="157"/>
      <c r="T284" s="158"/>
      <c r="AT284" s="153" t="s">
        <v>172</v>
      </c>
      <c r="AU284" s="153" t="s">
        <v>90</v>
      </c>
      <c r="AV284" s="13" t="s">
        <v>90</v>
      </c>
      <c r="AW284" s="13" t="s">
        <v>34</v>
      </c>
      <c r="AX284" s="13" t="s">
        <v>88</v>
      </c>
      <c r="AY284" s="153" t="s">
        <v>161</v>
      </c>
    </row>
    <row r="285" spans="2:65" s="11" customFormat="1" ht="22.9" customHeight="1">
      <c r="B285" s="120"/>
      <c r="D285" s="121" t="s">
        <v>79</v>
      </c>
      <c r="E285" s="130" t="s">
        <v>169</v>
      </c>
      <c r="F285" s="130" t="s">
        <v>1010</v>
      </c>
      <c r="I285" s="123"/>
      <c r="J285" s="131">
        <f>BK285</f>
        <v>0</v>
      </c>
      <c r="L285" s="120"/>
      <c r="M285" s="125"/>
      <c r="P285" s="126">
        <f>SUM(P286:P315)</f>
        <v>0</v>
      </c>
      <c r="R285" s="126">
        <f>SUM(R286:R315)</f>
        <v>308.86577572000004</v>
      </c>
      <c r="T285" s="127">
        <f>SUM(T286:T315)</f>
        <v>0</v>
      </c>
      <c r="AR285" s="121" t="s">
        <v>88</v>
      </c>
      <c r="AT285" s="128" t="s">
        <v>79</v>
      </c>
      <c r="AU285" s="128" t="s">
        <v>88</v>
      </c>
      <c r="AY285" s="121" t="s">
        <v>161</v>
      </c>
      <c r="BK285" s="129">
        <f>SUM(BK286:BK315)</f>
        <v>0</v>
      </c>
    </row>
    <row r="286" spans="2:65" s="1" customFormat="1" ht="16.5" customHeight="1">
      <c r="B286" s="32"/>
      <c r="C286" s="132" t="s">
        <v>415</v>
      </c>
      <c r="D286" s="132" t="s">
        <v>165</v>
      </c>
      <c r="E286" s="133" t="s">
        <v>1485</v>
      </c>
      <c r="F286" s="134" t="s">
        <v>1486</v>
      </c>
      <c r="G286" s="135" t="s">
        <v>168</v>
      </c>
      <c r="H286" s="136">
        <v>38.945</v>
      </c>
      <c r="I286" s="137"/>
      <c r="J286" s="138">
        <f>ROUND(I286*H286,2)</f>
        <v>0</v>
      </c>
      <c r="K286" s="134" t="s">
        <v>180</v>
      </c>
      <c r="L286" s="32"/>
      <c r="M286" s="139" t="s">
        <v>1</v>
      </c>
      <c r="N286" s="140" t="s">
        <v>45</v>
      </c>
      <c r="P286" s="141">
        <f>O286*H286</f>
        <v>0</v>
      </c>
      <c r="Q286" s="141">
        <v>1.8907700000000001</v>
      </c>
      <c r="R286" s="141">
        <f>Q286*H286</f>
        <v>73.636037650000006</v>
      </c>
      <c r="S286" s="141">
        <v>0</v>
      </c>
      <c r="T286" s="142">
        <f>S286*H286</f>
        <v>0</v>
      </c>
      <c r="AR286" s="143" t="s">
        <v>169</v>
      </c>
      <c r="AT286" s="143" t="s">
        <v>165</v>
      </c>
      <c r="AU286" s="143" t="s">
        <v>90</v>
      </c>
      <c r="AY286" s="17" t="s">
        <v>161</v>
      </c>
      <c r="BE286" s="144">
        <f>IF(N286="základní",J286,0)</f>
        <v>0</v>
      </c>
      <c r="BF286" s="144">
        <f>IF(N286="snížená",J286,0)</f>
        <v>0</v>
      </c>
      <c r="BG286" s="144">
        <f>IF(N286="zákl. přenesená",J286,0)</f>
        <v>0</v>
      </c>
      <c r="BH286" s="144">
        <f>IF(N286="sníž. přenesená",J286,0)</f>
        <v>0</v>
      </c>
      <c r="BI286" s="144">
        <f>IF(N286="nulová",J286,0)</f>
        <v>0</v>
      </c>
      <c r="BJ286" s="17" t="s">
        <v>88</v>
      </c>
      <c r="BK286" s="144">
        <f>ROUND(I286*H286,2)</f>
        <v>0</v>
      </c>
      <c r="BL286" s="17" t="s">
        <v>169</v>
      </c>
      <c r="BM286" s="143" t="s">
        <v>506</v>
      </c>
    </row>
    <row r="287" spans="2:65" s="12" customFormat="1" ht="11.25">
      <c r="B287" s="145"/>
      <c r="D287" s="146" t="s">
        <v>172</v>
      </c>
      <c r="E287" s="147" t="s">
        <v>1</v>
      </c>
      <c r="F287" s="148" t="s">
        <v>1487</v>
      </c>
      <c r="H287" s="147" t="s">
        <v>1</v>
      </c>
      <c r="I287" s="149"/>
      <c r="L287" s="145"/>
      <c r="M287" s="150"/>
      <c r="T287" s="151"/>
      <c r="AT287" s="147" t="s">
        <v>172</v>
      </c>
      <c r="AU287" s="147" t="s">
        <v>90</v>
      </c>
      <c r="AV287" s="12" t="s">
        <v>88</v>
      </c>
      <c r="AW287" s="12" t="s">
        <v>34</v>
      </c>
      <c r="AX287" s="12" t="s">
        <v>80</v>
      </c>
      <c r="AY287" s="147" t="s">
        <v>161</v>
      </c>
    </row>
    <row r="288" spans="2:65" s="12" customFormat="1" ht="11.25">
      <c r="B288" s="145"/>
      <c r="D288" s="146" t="s">
        <v>172</v>
      </c>
      <c r="E288" s="147" t="s">
        <v>1</v>
      </c>
      <c r="F288" s="148" t="s">
        <v>1352</v>
      </c>
      <c r="H288" s="147" t="s">
        <v>1</v>
      </c>
      <c r="I288" s="149"/>
      <c r="L288" s="145"/>
      <c r="M288" s="150"/>
      <c r="T288" s="151"/>
      <c r="AT288" s="147" t="s">
        <v>172</v>
      </c>
      <c r="AU288" s="147" t="s">
        <v>90</v>
      </c>
      <c r="AV288" s="12" t="s">
        <v>88</v>
      </c>
      <c r="AW288" s="12" t="s">
        <v>34</v>
      </c>
      <c r="AX288" s="12" t="s">
        <v>80</v>
      </c>
      <c r="AY288" s="147" t="s">
        <v>161</v>
      </c>
    </row>
    <row r="289" spans="2:65" s="13" customFormat="1" ht="11.25">
      <c r="B289" s="152"/>
      <c r="D289" s="146" t="s">
        <v>172</v>
      </c>
      <c r="E289" s="153" t="s">
        <v>1</v>
      </c>
      <c r="F289" s="154" t="s">
        <v>1488</v>
      </c>
      <c r="H289" s="155">
        <v>17.864000000000001</v>
      </c>
      <c r="I289" s="156"/>
      <c r="L289" s="152"/>
      <c r="M289" s="157"/>
      <c r="T289" s="158"/>
      <c r="AT289" s="153" t="s">
        <v>172</v>
      </c>
      <c r="AU289" s="153" t="s">
        <v>90</v>
      </c>
      <c r="AV289" s="13" t="s">
        <v>90</v>
      </c>
      <c r="AW289" s="13" t="s">
        <v>34</v>
      </c>
      <c r="AX289" s="13" t="s">
        <v>80</v>
      </c>
      <c r="AY289" s="153" t="s">
        <v>161</v>
      </c>
    </row>
    <row r="290" spans="2:65" s="12" customFormat="1" ht="11.25">
      <c r="B290" s="145"/>
      <c r="D290" s="146" t="s">
        <v>172</v>
      </c>
      <c r="E290" s="147" t="s">
        <v>1</v>
      </c>
      <c r="F290" s="148" t="s">
        <v>1354</v>
      </c>
      <c r="H290" s="147" t="s">
        <v>1</v>
      </c>
      <c r="I290" s="149"/>
      <c r="L290" s="145"/>
      <c r="M290" s="150"/>
      <c r="T290" s="151"/>
      <c r="AT290" s="147" t="s">
        <v>172</v>
      </c>
      <c r="AU290" s="147" t="s">
        <v>90</v>
      </c>
      <c r="AV290" s="12" t="s">
        <v>88</v>
      </c>
      <c r="AW290" s="12" t="s">
        <v>34</v>
      </c>
      <c r="AX290" s="12" t="s">
        <v>80</v>
      </c>
      <c r="AY290" s="147" t="s">
        <v>161</v>
      </c>
    </row>
    <row r="291" spans="2:65" s="13" customFormat="1" ht="11.25">
      <c r="B291" s="152"/>
      <c r="D291" s="146" t="s">
        <v>172</v>
      </c>
      <c r="E291" s="153" t="s">
        <v>1</v>
      </c>
      <c r="F291" s="154" t="s">
        <v>1489</v>
      </c>
      <c r="H291" s="155">
        <v>15.217000000000001</v>
      </c>
      <c r="I291" s="156"/>
      <c r="L291" s="152"/>
      <c r="M291" s="157"/>
      <c r="T291" s="158"/>
      <c r="AT291" s="153" t="s">
        <v>172</v>
      </c>
      <c r="AU291" s="153" t="s">
        <v>90</v>
      </c>
      <c r="AV291" s="13" t="s">
        <v>90</v>
      </c>
      <c r="AW291" s="13" t="s">
        <v>34</v>
      </c>
      <c r="AX291" s="13" t="s">
        <v>80</v>
      </c>
      <c r="AY291" s="153" t="s">
        <v>161</v>
      </c>
    </row>
    <row r="292" spans="2:65" s="12" customFormat="1" ht="11.25">
      <c r="B292" s="145"/>
      <c r="D292" s="146" t="s">
        <v>172</v>
      </c>
      <c r="E292" s="147" t="s">
        <v>1</v>
      </c>
      <c r="F292" s="148" t="s">
        <v>1389</v>
      </c>
      <c r="H292" s="147" t="s">
        <v>1</v>
      </c>
      <c r="I292" s="149"/>
      <c r="L292" s="145"/>
      <c r="M292" s="150"/>
      <c r="T292" s="151"/>
      <c r="AT292" s="147" t="s">
        <v>172</v>
      </c>
      <c r="AU292" s="147" t="s">
        <v>90</v>
      </c>
      <c r="AV292" s="12" t="s">
        <v>88</v>
      </c>
      <c r="AW292" s="12" t="s">
        <v>34</v>
      </c>
      <c r="AX292" s="12" t="s">
        <v>80</v>
      </c>
      <c r="AY292" s="147" t="s">
        <v>161</v>
      </c>
    </row>
    <row r="293" spans="2:65" s="13" customFormat="1" ht="11.25">
      <c r="B293" s="152"/>
      <c r="D293" s="146" t="s">
        <v>172</v>
      </c>
      <c r="E293" s="153" t="s">
        <v>1</v>
      </c>
      <c r="F293" s="154" t="s">
        <v>1490</v>
      </c>
      <c r="H293" s="155">
        <v>5.8639999999999999</v>
      </c>
      <c r="I293" s="156"/>
      <c r="L293" s="152"/>
      <c r="M293" s="157"/>
      <c r="T293" s="158"/>
      <c r="AT293" s="153" t="s">
        <v>172</v>
      </c>
      <c r="AU293" s="153" t="s">
        <v>90</v>
      </c>
      <c r="AV293" s="13" t="s">
        <v>90</v>
      </c>
      <c r="AW293" s="13" t="s">
        <v>34</v>
      </c>
      <c r="AX293" s="13" t="s">
        <v>80</v>
      </c>
      <c r="AY293" s="153" t="s">
        <v>161</v>
      </c>
    </row>
    <row r="294" spans="2:65" s="14" customFormat="1" ht="11.25">
      <c r="B294" s="159"/>
      <c r="D294" s="146" t="s">
        <v>172</v>
      </c>
      <c r="E294" s="160" t="s">
        <v>1</v>
      </c>
      <c r="F294" s="161" t="s">
        <v>177</v>
      </c>
      <c r="H294" s="162">
        <v>38.945</v>
      </c>
      <c r="I294" s="163"/>
      <c r="L294" s="159"/>
      <c r="M294" s="164"/>
      <c r="T294" s="165"/>
      <c r="AT294" s="160" t="s">
        <v>172</v>
      </c>
      <c r="AU294" s="160" t="s">
        <v>90</v>
      </c>
      <c r="AV294" s="14" t="s">
        <v>169</v>
      </c>
      <c r="AW294" s="14" t="s">
        <v>34</v>
      </c>
      <c r="AX294" s="14" t="s">
        <v>88</v>
      </c>
      <c r="AY294" s="160" t="s">
        <v>161</v>
      </c>
    </row>
    <row r="295" spans="2:65" s="1" customFormat="1" ht="33" customHeight="1">
      <c r="B295" s="32"/>
      <c r="C295" s="132" t="s">
        <v>419</v>
      </c>
      <c r="D295" s="132" t="s">
        <v>165</v>
      </c>
      <c r="E295" s="133" t="s">
        <v>1491</v>
      </c>
      <c r="F295" s="134" t="s">
        <v>1492</v>
      </c>
      <c r="G295" s="135" t="s">
        <v>168</v>
      </c>
      <c r="H295" s="136">
        <v>33.081000000000003</v>
      </c>
      <c r="I295" s="137"/>
      <c r="J295" s="138">
        <f>ROUND(I295*H295,2)</f>
        <v>0</v>
      </c>
      <c r="K295" s="134" t="s">
        <v>180</v>
      </c>
      <c r="L295" s="32"/>
      <c r="M295" s="139" t="s">
        <v>1</v>
      </c>
      <c r="N295" s="140" t="s">
        <v>45</v>
      </c>
      <c r="P295" s="141">
        <f>O295*H295</f>
        <v>0</v>
      </c>
      <c r="Q295" s="141">
        <v>2.3010199999999998</v>
      </c>
      <c r="R295" s="141">
        <f>Q295*H295</f>
        <v>76.120042620000007</v>
      </c>
      <c r="S295" s="141">
        <v>0</v>
      </c>
      <c r="T295" s="142">
        <f>S295*H295</f>
        <v>0</v>
      </c>
      <c r="AR295" s="143" t="s">
        <v>169</v>
      </c>
      <c r="AT295" s="143" t="s">
        <v>165</v>
      </c>
      <c r="AU295" s="143" t="s">
        <v>90</v>
      </c>
      <c r="AY295" s="17" t="s">
        <v>161</v>
      </c>
      <c r="BE295" s="144">
        <f>IF(N295="základní",J295,0)</f>
        <v>0</v>
      </c>
      <c r="BF295" s="144">
        <f>IF(N295="snížená",J295,0)</f>
        <v>0</v>
      </c>
      <c r="BG295" s="144">
        <f>IF(N295="zákl. přenesená",J295,0)</f>
        <v>0</v>
      </c>
      <c r="BH295" s="144">
        <f>IF(N295="sníž. přenesená",J295,0)</f>
        <v>0</v>
      </c>
      <c r="BI295" s="144">
        <f>IF(N295="nulová",J295,0)</f>
        <v>0</v>
      </c>
      <c r="BJ295" s="17" t="s">
        <v>88</v>
      </c>
      <c r="BK295" s="144">
        <f>ROUND(I295*H295,2)</f>
        <v>0</v>
      </c>
      <c r="BL295" s="17" t="s">
        <v>169</v>
      </c>
      <c r="BM295" s="143" t="s">
        <v>514</v>
      </c>
    </row>
    <row r="296" spans="2:65" s="12" customFormat="1" ht="11.25">
      <c r="B296" s="145"/>
      <c r="D296" s="146" t="s">
        <v>172</v>
      </c>
      <c r="E296" s="147" t="s">
        <v>1</v>
      </c>
      <c r="F296" s="148" t="s">
        <v>1493</v>
      </c>
      <c r="H296" s="147" t="s">
        <v>1</v>
      </c>
      <c r="I296" s="149"/>
      <c r="L296" s="145"/>
      <c r="M296" s="150"/>
      <c r="T296" s="151"/>
      <c r="AT296" s="147" t="s">
        <v>172</v>
      </c>
      <c r="AU296" s="147" t="s">
        <v>90</v>
      </c>
      <c r="AV296" s="12" t="s">
        <v>88</v>
      </c>
      <c r="AW296" s="12" t="s">
        <v>34</v>
      </c>
      <c r="AX296" s="12" t="s">
        <v>80</v>
      </c>
      <c r="AY296" s="147" t="s">
        <v>161</v>
      </c>
    </row>
    <row r="297" spans="2:65" s="12" customFormat="1" ht="11.25">
      <c r="B297" s="145"/>
      <c r="D297" s="146" t="s">
        <v>172</v>
      </c>
      <c r="E297" s="147" t="s">
        <v>1</v>
      </c>
      <c r="F297" s="148" t="s">
        <v>1352</v>
      </c>
      <c r="H297" s="147" t="s">
        <v>1</v>
      </c>
      <c r="I297" s="149"/>
      <c r="L297" s="145"/>
      <c r="M297" s="150"/>
      <c r="T297" s="151"/>
      <c r="AT297" s="147" t="s">
        <v>172</v>
      </c>
      <c r="AU297" s="147" t="s">
        <v>90</v>
      </c>
      <c r="AV297" s="12" t="s">
        <v>88</v>
      </c>
      <c r="AW297" s="12" t="s">
        <v>34</v>
      </c>
      <c r="AX297" s="12" t="s">
        <v>80</v>
      </c>
      <c r="AY297" s="147" t="s">
        <v>161</v>
      </c>
    </row>
    <row r="298" spans="2:65" s="13" customFormat="1" ht="11.25">
      <c r="B298" s="152"/>
      <c r="D298" s="146" t="s">
        <v>172</v>
      </c>
      <c r="E298" s="153" t="s">
        <v>1</v>
      </c>
      <c r="F298" s="154" t="s">
        <v>1488</v>
      </c>
      <c r="H298" s="155">
        <v>17.864000000000001</v>
      </c>
      <c r="I298" s="156"/>
      <c r="L298" s="152"/>
      <c r="M298" s="157"/>
      <c r="T298" s="158"/>
      <c r="AT298" s="153" t="s">
        <v>172</v>
      </c>
      <c r="AU298" s="153" t="s">
        <v>90</v>
      </c>
      <c r="AV298" s="13" t="s">
        <v>90</v>
      </c>
      <c r="AW298" s="13" t="s">
        <v>34</v>
      </c>
      <c r="AX298" s="13" t="s">
        <v>80</v>
      </c>
      <c r="AY298" s="153" t="s">
        <v>161</v>
      </c>
    </row>
    <row r="299" spans="2:65" s="12" customFormat="1" ht="11.25">
      <c r="B299" s="145"/>
      <c r="D299" s="146" t="s">
        <v>172</v>
      </c>
      <c r="E299" s="147" t="s">
        <v>1</v>
      </c>
      <c r="F299" s="148" t="s">
        <v>1354</v>
      </c>
      <c r="H299" s="147" t="s">
        <v>1</v>
      </c>
      <c r="I299" s="149"/>
      <c r="L299" s="145"/>
      <c r="M299" s="150"/>
      <c r="T299" s="151"/>
      <c r="AT299" s="147" t="s">
        <v>172</v>
      </c>
      <c r="AU299" s="147" t="s">
        <v>90</v>
      </c>
      <c r="AV299" s="12" t="s">
        <v>88</v>
      </c>
      <c r="AW299" s="12" t="s">
        <v>34</v>
      </c>
      <c r="AX299" s="12" t="s">
        <v>80</v>
      </c>
      <c r="AY299" s="147" t="s">
        <v>161</v>
      </c>
    </row>
    <row r="300" spans="2:65" s="13" customFormat="1" ht="11.25">
      <c r="B300" s="152"/>
      <c r="D300" s="146" t="s">
        <v>172</v>
      </c>
      <c r="E300" s="153" t="s">
        <v>1</v>
      </c>
      <c r="F300" s="154" t="s">
        <v>1489</v>
      </c>
      <c r="H300" s="155">
        <v>15.217000000000001</v>
      </c>
      <c r="I300" s="156"/>
      <c r="L300" s="152"/>
      <c r="M300" s="157"/>
      <c r="T300" s="158"/>
      <c r="AT300" s="153" t="s">
        <v>172</v>
      </c>
      <c r="AU300" s="153" t="s">
        <v>90</v>
      </c>
      <c r="AV300" s="13" t="s">
        <v>90</v>
      </c>
      <c r="AW300" s="13" t="s">
        <v>34</v>
      </c>
      <c r="AX300" s="13" t="s">
        <v>80</v>
      </c>
      <c r="AY300" s="153" t="s">
        <v>161</v>
      </c>
    </row>
    <row r="301" spans="2:65" s="14" customFormat="1" ht="11.25">
      <c r="B301" s="159"/>
      <c r="D301" s="146" t="s">
        <v>172</v>
      </c>
      <c r="E301" s="160" t="s">
        <v>1</v>
      </c>
      <c r="F301" s="161" t="s">
        <v>177</v>
      </c>
      <c r="H301" s="162">
        <v>33.081000000000003</v>
      </c>
      <c r="I301" s="163"/>
      <c r="L301" s="159"/>
      <c r="M301" s="164"/>
      <c r="T301" s="165"/>
      <c r="AT301" s="160" t="s">
        <v>172</v>
      </c>
      <c r="AU301" s="160" t="s">
        <v>90</v>
      </c>
      <c r="AV301" s="14" t="s">
        <v>169</v>
      </c>
      <c r="AW301" s="14" t="s">
        <v>34</v>
      </c>
      <c r="AX301" s="14" t="s">
        <v>88</v>
      </c>
      <c r="AY301" s="160" t="s">
        <v>161</v>
      </c>
    </row>
    <row r="302" spans="2:65" s="1" customFormat="1" ht="24.2" customHeight="1">
      <c r="B302" s="32"/>
      <c r="C302" s="132" t="s">
        <v>423</v>
      </c>
      <c r="D302" s="132" t="s">
        <v>165</v>
      </c>
      <c r="E302" s="133" t="s">
        <v>1494</v>
      </c>
      <c r="F302" s="134" t="s">
        <v>1495</v>
      </c>
      <c r="G302" s="135" t="s">
        <v>168</v>
      </c>
      <c r="H302" s="136">
        <v>64.510000000000005</v>
      </c>
      <c r="I302" s="137"/>
      <c r="J302" s="138">
        <f>ROUND(I302*H302,2)</f>
        <v>0</v>
      </c>
      <c r="K302" s="134" t="s">
        <v>180</v>
      </c>
      <c r="L302" s="32"/>
      <c r="M302" s="139" t="s">
        <v>1</v>
      </c>
      <c r="N302" s="140" t="s">
        <v>45</v>
      </c>
      <c r="P302" s="141">
        <f>O302*H302</f>
        <v>0</v>
      </c>
      <c r="Q302" s="141">
        <v>2.3010199999999998</v>
      </c>
      <c r="R302" s="141">
        <f>Q302*H302</f>
        <v>148.4388002</v>
      </c>
      <c r="S302" s="141">
        <v>0</v>
      </c>
      <c r="T302" s="142">
        <f>S302*H302</f>
        <v>0</v>
      </c>
      <c r="AR302" s="143" t="s">
        <v>169</v>
      </c>
      <c r="AT302" s="143" t="s">
        <v>165</v>
      </c>
      <c r="AU302" s="143" t="s">
        <v>90</v>
      </c>
      <c r="AY302" s="17" t="s">
        <v>161</v>
      </c>
      <c r="BE302" s="144">
        <f>IF(N302="základní",J302,0)</f>
        <v>0</v>
      </c>
      <c r="BF302" s="144">
        <f>IF(N302="snížená",J302,0)</f>
        <v>0</v>
      </c>
      <c r="BG302" s="144">
        <f>IF(N302="zákl. přenesená",J302,0)</f>
        <v>0</v>
      </c>
      <c r="BH302" s="144">
        <f>IF(N302="sníž. přenesená",J302,0)</f>
        <v>0</v>
      </c>
      <c r="BI302" s="144">
        <f>IF(N302="nulová",J302,0)</f>
        <v>0</v>
      </c>
      <c r="BJ302" s="17" t="s">
        <v>88</v>
      </c>
      <c r="BK302" s="144">
        <f>ROUND(I302*H302,2)</f>
        <v>0</v>
      </c>
      <c r="BL302" s="17" t="s">
        <v>169</v>
      </c>
      <c r="BM302" s="143" t="s">
        <v>522</v>
      </c>
    </row>
    <row r="303" spans="2:65" s="12" customFormat="1" ht="11.25">
      <c r="B303" s="145"/>
      <c r="D303" s="146" t="s">
        <v>172</v>
      </c>
      <c r="E303" s="147" t="s">
        <v>1</v>
      </c>
      <c r="F303" s="148" t="s">
        <v>1496</v>
      </c>
      <c r="H303" s="147" t="s">
        <v>1</v>
      </c>
      <c r="I303" s="149"/>
      <c r="L303" s="145"/>
      <c r="M303" s="150"/>
      <c r="T303" s="151"/>
      <c r="AT303" s="147" t="s">
        <v>172</v>
      </c>
      <c r="AU303" s="147" t="s">
        <v>90</v>
      </c>
      <c r="AV303" s="12" t="s">
        <v>88</v>
      </c>
      <c r="AW303" s="12" t="s">
        <v>34</v>
      </c>
      <c r="AX303" s="12" t="s">
        <v>80</v>
      </c>
      <c r="AY303" s="147" t="s">
        <v>161</v>
      </c>
    </row>
    <row r="304" spans="2:65" s="12" customFormat="1" ht="11.25">
      <c r="B304" s="145"/>
      <c r="D304" s="146" t="s">
        <v>172</v>
      </c>
      <c r="E304" s="147" t="s">
        <v>1</v>
      </c>
      <c r="F304" s="148" t="s">
        <v>1352</v>
      </c>
      <c r="H304" s="147" t="s">
        <v>1</v>
      </c>
      <c r="I304" s="149"/>
      <c r="L304" s="145"/>
      <c r="M304" s="150"/>
      <c r="T304" s="151"/>
      <c r="AT304" s="147" t="s">
        <v>172</v>
      </c>
      <c r="AU304" s="147" t="s">
        <v>90</v>
      </c>
      <c r="AV304" s="12" t="s">
        <v>88</v>
      </c>
      <c r="AW304" s="12" t="s">
        <v>34</v>
      </c>
      <c r="AX304" s="12" t="s">
        <v>80</v>
      </c>
      <c r="AY304" s="147" t="s">
        <v>161</v>
      </c>
    </row>
    <row r="305" spans="2:65" s="13" customFormat="1" ht="11.25">
      <c r="B305" s="152"/>
      <c r="D305" s="146" t="s">
        <v>172</v>
      </c>
      <c r="E305" s="153" t="s">
        <v>1</v>
      </c>
      <c r="F305" s="154" t="s">
        <v>1497</v>
      </c>
      <c r="H305" s="155">
        <v>34.835999999999999</v>
      </c>
      <c r="I305" s="156"/>
      <c r="L305" s="152"/>
      <c r="M305" s="157"/>
      <c r="T305" s="158"/>
      <c r="AT305" s="153" t="s">
        <v>172</v>
      </c>
      <c r="AU305" s="153" t="s">
        <v>90</v>
      </c>
      <c r="AV305" s="13" t="s">
        <v>90</v>
      </c>
      <c r="AW305" s="13" t="s">
        <v>34</v>
      </c>
      <c r="AX305" s="13" t="s">
        <v>80</v>
      </c>
      <c r="AY305" s="153" t="s">
        <v>161</v>
      </c>
    </row>
    <row r="306" spans="2:65" s="12" customFormat="1" ht="11.25">
      <c r="B306" s="145"/>
      <c r="D306" s="146" t="s">
        <v>172</v>
      </c>
      <c r="E306" s="147" t="s">
        <v>1</v>
      </c>
      <c r="F306" s="148" t="s">
        <v>1354</v>
      </c>
      <c r="H306" s="147" t="s">
        <v>1</v>
      </c>
      <c r="I306" s="149"/>
      <c r="L306" s="145"/>
      <c r="M306" s="150"/>
      <c r="T306" s="151"/>
      <c r="AT306" s="147" t="s">
        <v>172</v>
      </c>
      <c r="AU306" s="147" t="s">
        <v>90</v>
      </c>
      <c r="AV306" s="12" t="s">
        <v>88</v>
      </c>
      <c r="AW306" s="12" t="s">
        <v>34</v>
      </c>
      <c r="AX306" s="12" t="s">
        <v>80</v>
      </c>
      <c r="AY306" s="147" t="s">
        <v>161</v>
      </c>
    </row>
    <row r="307" spans="2:65" s="13" customFormat="1" ht="11.25">
      <c r="B307" s="152"/>
      <c r="D307" s="146" t="s">
        <v>172</v>
      </c>
      <c r="E307" s="153" t="s">
        <v>1</v>
      </c>
      <c r="F307" s="154" t="s">
        <v>1498</v>
      </c>
      <c r="H307" s="155">
        <v>29.673999999999999</v>
      </c>
      <c r="I307" s="156"/>
      <c r="L307" s="152"/>
      <c r="M307" s="157"/>
      <c r="T307" s="158"/>
      <c r="AT307" s="153" t="s">
        <v>172</v>
      </c>
      <c r="AU307" s="153" t="s">
        <v>90</v>
      </c>
      <c r="AV307" s="13" t="s">
        <v>90</v>
      </c>
      <c r="AW307" s="13" t="s">
        <v>34</v>
      </c>
      <c r="AX307" s="13" t="s">
        <v>80</v>
      </c>
      <c r="AY307" s="153" t="s">
        <v>161</v>
      </c>
    </row>
    <row r="308" spans="2:65" s="14" customFormat="1" ht="11.25">
      <c r="B308" s="159"/>
      <c r="D308" s="146" t="s">
        <v>172</v>
      </c>
      <c r="E308" s="160" t="s">
        <v>1</v>
      </c>
      <c r="F308" s="161" t="s">
        <v>177</v>
      </c>
      <c r="H308" s="162">
        <v>64.510000000000005</v>
      </c>
      <c r="I308" s="163"/>
      <c r="L308" s="159"/>
      <c r="M308" s="164"/>
      <c r="T308" s="165"/>
      <c r="AT308" s="160" t="s">
        <v>172</v>
      </c>
      <c r="AU308" s="160" t="s">
        <v>90</v>
      </c>
      <c r="AV308" s="14" t="s">
        <v>169</v>
      </c>
      <c r="AW308" s="14" t="s">
        <v>34</v>
      </c>
      <c r="AX308" s="14" t="s">
        <v>88</v>
      </c>
      <c r="AY308" s="160" t="s">
        <v>161</v>
      </c>
    </row>
    <row r="309" spans="2:65" s="1" customFormat="1" ht="24.2" customHeight="1">
      <c r="B309" s="32"/>
      <c r="C309" s="132" t="s">
        <v>427</v>
      </c>
      <c r="D309" s="132" t="s">
        <v>165</v>
      </c>
      <c r="E309" s="133" t="s">
        <v>1499</v>
      </c>
      <c r="F309" s="134" t="s">
        <v>1500</v>
      </c>
      <c r="G309" s="135" t="s">
        <v>168</v>
      </c>
      <c r="H309" s="136">
        <v>1.325</v>
      </c>
      <c r="I309" s="137"/>
      <c r="J309" s="138">
        <f>ROUND(I309*H309,2)</f>
        <v>0</v>
      </c>
      <c r="K309" s="134" t="s">
        <v>180</v>
      </c>
      <c r="L309" s="32"/>
      <c r="M309" s="139" t="s">
        <v>1</v>
      </c>
      <c r="N309" s="140" t="s">
        <v>45</v>
      </c>
      <c r="P309" s="141">
        <f>O309*H309</f>
        <v>0</v>
      </c>
      <c r="Q309" s="141">
        <v>2.49255</v>
      </c>
      <c r="R309" s="141">
        <f>Q309*H309</f>
        <v>3.3026287499999998</v>
      </c>
      <c r="S309" s="141">
        <v>0</v>
      </c>
      <c r="T309" s="142">
        <f>S309*H309</f>
        <v>0</v>
      </c>
      <c r="AR309" s="143" t="s">
        <v>169</v>
      </c>
      <c r="AT309" s="143" t="s">
        <v>165</v>
      </c>
      <c r="AU309" s="143" t="s">
        <v>90</v>
      </c>
      <c r="AY309" s="17" t="s">
        <v>161</v>
      </c>
      <c r="BE309" s="144">
        <f>IF(N309="základní",J309,0)</f>
        <v>0</v>
      </c>
      <c r="BF309" s="144">
        <f>IF(N309="snížená",J309,0)</f>
        <v>0</v>
      </c>
      <c r="BG309" s="144">
        <f>IF(N309="zákl. přenesená",J309,0)</f>
        <v>0</v>
      </c>
      <c r="BH309" s="144">
        <f>IF(N309="sníž. přenesená",J309,0)</f>
        <v>0</v>
      </c>
      <c r="BI309" s="144">
        <f>IF(N309="nulová",J309,0)</f>
        <v>0</v>
      </c>
      <c r="BJ309" s="17" t="s">
        <v>88</v>
      </c>
      <c r="BK309" s="144">
        <f>ROUND(I309*H309,2)</f>
        <v>0</v>
      </c>
      <c r="BL309" s="17" t="s">
        <v>169</v>
      </c>
      <c r="BM309" s="143" t="s">
        <v>530</v>
      </c>
    </row>
    <row r="310" spans="2:65" s="12" customFormat="1" ht="11.25">
      <c r="B310" s="145"/>
      <c r="D310" s="146" t="s">
        <v>172</v>
      </c>
      <c r="E310" s="147" t="s">
        <v>1</v>
      </c>
      <c r="F310" s="148" t="s">
        <v>1385</v>
      </c>
      <c r="H310" s="147" t="s">
        <v>1</v>
      </c>
      <c r="I310" s="149"/>
      <c r="L310" s="145"/>
      <c r="M310" s="150"/>
      <c r="T310" s="151"/>
      <c r="AT310" s="147" t="s">
        <v>172</v>
      </c>
      <c r="AU310" s="147" t="s">
        <v>90</v>
      </c>
      <c r="AV310" s="12" t="s">
        <v>88</v>
      </c>
      <c r="AW310" s="12" t="s">
        <v>34</v>
      </c>
      <c r="AX310" s="12" t="s">
        <v>80</v>
      </c>
      <c r="AY310" s="147" t="s">
        <v>161</v>
      </c>
    </row>
    <row r="311" spans="2:65" s="13" customFormat="1" ht="11.25">
      <c r="B311" s="152"/>
      <c r="D311" s="146" t="s">
        <v>172</v>
      </c>
      <c r="E311" s="153" t="s">
        <v>1</v>
      </c>
      <c r="F311" s="154" t="s">
        <v>1386</v>
      </c>
      <c r="H311" s="155">
        <v>1.325</v>
      </c>
      <c r="I311" s="156"/>
      <c r="L311" s="152"/>
      <c r="M311" s="157"/>
      <c r="T311" s="158"/>
      <c r="AT311" s="153" t="s">
        <v>172</v>
      </c>
      <c r="AU311" s="153" t="s">
        <v>90</v>
      </c>
      <c r="AV311" s="13" t="s">
        <v>90</v>
      </c>
      <c r="AW311" s="13" t="s">
        <v>34</v>
      </c>
      <c r="AX311" s="13" t="s">
        <v>80</v>
      </c>
      <c r="AY311" s="153" t="s">
        <v>161</v>
      </c>
    </row>
    <row r="312" spans="2:65" s="14" customFormat="1" ht="11.25">
      <c r="B312" s="159"/>
      <c r="D312" s="146" t="s">
        <v>172</v>
      </c>
      <c r="E312" s="160" t="s">
        <v>1</v>
      </c>
      <c r="F312" s="161" t="s">
        <v>177</v>
      </c>
      <c r="H312" s="162">
        <v>1.325</v>
      </c>
      <c r="I312" s="163"/>
      <c r="L312" s="159"/>
      <c r="M312" s="164"/>
      <c r="T312" s="165"/>
      <c r="AT312" s="160" t="s">
        <v>172</v>
      </c>
      <c r="AU312" s="160" t="s">
        <v>90</v>
      </c>
      <c r="AV312" s="14" t="s">
        <v>169</v>
      </c>
      <c r="AW312" s="14" t="s">
        <v>34</v>
      </c>
      <c r="AX312" s="14" t="s">
        <v>88</v>
      </c>
      <c r="AY312" s="160" t="s">
        <v>161</v>
      </c>
    </row>
    <row r="313" spans="2:65" s="1" customFormat="1" ht="24.2" customHeight="1">
      <c r="B313" s="32"/>
      <c r="C313" s="132" t="s">
        <v>431</v>
      </c>
      <c r="D313" s="132" t="s">
        <v>165</v>
      </c>
      <c r="E313" s="133" t="s">
        <v>1501</v>
      </c>
      <c r="F313" s="134" t="s">
        <v>1502</v>
      </c>
      <c r="G313" s="135" t="s">
        <v>190</v>
      </c>
      <c r="H313" s="136">
        <v>8.9499999999999993</v>
      </c>
      <c r="I313" s="137"/>
      <c r="J313" s="138">
        <f>ROUND(I313*H313,2)</f>
        <v>0</v>
      </c>
      <c r="K313" s="134" t="s">
        <v>180</v>
      </c>
      <c r="L313" s="32"/>
      <c r="M313" s="139" t="s">
        <v>1</v>
      </c>
      <c r="N313" s="140" t="s">
        <v>45</v>
      </c>
      <c r="P313" s="141">
        <f>O313*H313</f>
        <v>0</v>
      </c>
      <c r="Q313" s="141">
        <v>0.82326999999999995</v>
      </c>
      <c r="R313" s="141">
        <f>Q313*H313</f>
        <v>7.3682664999999989</v>
      </c>
      <c r="S313" s="141">
        <v>0</v>
      </c>
      <c r="T313" s="142">
        <f>S313*H313</f>
        <v>0</v>
      </c>
      <c r="AR313" s="143" t="s">
        <v>169</v>
      </c>
      <c r="AT313" s="143" t="s">
        <v>165</v>
      </c>
      <c r="AU313" s="143" t="s">
        <v>90</v>
      </c>
      <c r="AY313" s="17" t="s">
        <v>161</v>
      </c>
      <c r="BE313" s="144">
        <f>IF(N313="základní",J313,0)</f>
        <v>0</v>
      </c>
      <c r="BF313" s="144">
        <f>IF(N313="snížená",J313,0)</f>
        <v>0</v>
      </c>
      <c r="BG313" s="144">
        <f>IF(N313="zákl. přenesená",J313,0)</f>
        <v>0</v>
      </c>
      <c r="BH313" s="144">
        <f>IF(N313="sníž. přenesená",J313,0)</f>
        <v>0</v>
      </c>
      <c r="BI313" s="144">
        <f>IF(N313="nulová",J313,0)</f>
        <v>0</v>
      </c>
      <c r="BJ313" s="17" t="s">
        <v>88</v>
      </c>
      <c r="BK313" s="144">
        <f>ROUND(I313*H313,2)</f>
        <v>0</v>
      </c>
      <c r="BL313" s="17" t="s">
        <v>169</v>
      </c>
      <c r="BM313" s="143" t="s">
        <v>543</v>
      </c>
    </row>
    <row r="314" spans="2:65" s="12" customFormat="1" ht="11.25">
      <c r="B314" s="145"/>
      <c r="D314" s="146" t="s">
        <v>172</v>
      </c>
      <c r="E314" s="147" t="s">
        <v>1</v>
      </c>
      <c r="F314" s="148" t="s">
        <v>1503</v>
      </c>
      <c r="H314" s="147" t="s">
        <v>1</v>
      </c>
      <c r="I314" s="149"/>
      <c r="L314" s="145"/>
      <c r="M314" s="150"/>
      <c r="T314" s="151"/>
      <c r="AT314" s="147" t="s">
        <v>172</v>
      </c>
      <c r="AU314" s="147" t="s">
        <v>90</v>
      </c>
      <c r="AV314" s="12" t="s">
        <v>88</v>
      </c>
      <c r="AW314" s="12" t="s">
        <v>34</v>
      </c>
      <c r="AX314" s="12" t="s">
        <v>80</v>
      </c>
      <c r="AY314" s="147" t="s">
        <v>161</v>
      </c>
    </row>
    <row r="315" spans="2:65" s="13" customFormat="1" ht="11.25">
      <c r="B315" s="152"/>
      <c r="D315" s="146" t="s">
        <v>172</v>
      </c>
      <c r="E315" s="153" t="s">
        <v>1</v>
      </c>
      <c r="F315" s="154" t="s">
        <v>1504</v>
      </c>
      <c r="H315" s="155">
        <v>8.9499999999999993</v>
      </c>
      <c r="I315" s="156"/>
      <c r="L315" s="152"/>
      <c r="M315" s="157"/>
      <c r="T315" s="158"/>
      <c r="AT315" s="153" t="s">
        <v>172</v>
      </c>
      <c r="AU315" s="153" t="s">
        <v>90</v>
      </c>
      <c r="AV315" s="13" t="s">
        <v>90</v>
      </c>
      <c r="AW315" s="13" t="s">
        <v>34</v>
      </c>
      <c r="AX315" s="13" t="s">
        <v>88</v>
      </c>
      <c r="AY315" s="153" t="s">
        <v>161</v>
      </c>
    </row>
    <row r="316" spans="2:65" s="11" customFormat="1" ht="22.9" customHeight="1">
      <c r="B316" s="120"/>
      <c r="D316" s="121" t="s">
        <v>79</v>
      </c>
      <c r="E316" s="130" t="s">
        <v>215</v>
      </c>
      <c r="F316" s="130" t="s">
        <v>1075</v>
      </c>
      <c r="I316" s="123"/>
      <c r="J316" s="131">
        <f>BK316</f>
        <v>0</v>
      </c>
      <c r="L316" s="120"/>
      <c r="M316" s="125"/>
      <c r="P316" s="126">
        <f>SUM(P317:P321)</f>
        <v>0</v>
      </c>
      <c r="R316" s="126">
        <f>SUM(R317:R321)</f>
        <v>5.9343305800000001</v>
      </c>
      <c r="T316" s="127">
        <f>SUM(T317:T321)</f>
        <v>0</v>
      </c>
      <c r="AR316" s="121" t="s">
        <v>88</v>
      </c>
      <c r="AT316" s="128" t="s">
        <v>79</v>
      </c>
      <c r="AU316" s="128" t="s">
        <v>88</v>
      </c>
      <c r="AY316" s="121" t="s">
        <v>161</v>
      </c>
      <c r="BK316" s="129">
        <f>SUM(BK317:BK321)</f>
        <v>0</v>
      </c>
    </row>
    <row r="317" spans="2:65" s="1" customFormat="1" ht="33" customHeight="1">
      <c r="B317" s="32"/>
      <c r="C317" s="132" t="s">
        <v>435</v>
      </c>
      <c r="D317" s="132" t="s">
        <v>165</v>
      </c>
      <c r="E317" s="133" t="s">
        <v>1505</v>
      </c>
      <c r="F317" s="134" t="s">
        <v>1506</v>
      </c>
      <c r="G317" s="135" t="s">
        <v>168</v>
      </c>
      <c r="H317" s="136">
        <v>2.5790000000000002</v>
      </c>
      <c r="I317" s="137"/>
      <c r="J317" s="138">
        <f>ROUND(I317*H317,2)</f>
        <v>0</v>
      </c>
      <c r="K317" s="134" t="s">
        <v>180</v>
      </c>
      <c r="L317" s="32"/>
      <c r="M317" s="139" t="s">
        <v>1</v>
      </c>
      <c r="N317" s="140" t="s">
        <v>45</v>
      </c>
      <c r="P317" s="141">
        <f>O317*H317</f>
        <v>0</v>
      </c>
      <c r="Q317" s="141">
        <v>2.3010199999999998</v>
      </c>
      <c r="R317" s="141">
        <f>Q317*H317</f>
        <v>5.9343305800000001</v>
      </c>
      <c r="S317" s="141">
        <v>0</v>
      </c>
      <c r="T317" s="142">
        <f>S317*H317</f>
        <v>0</v>
      </c>
      <c r="AR317" s="143" t="s">
        <v>169</v>
      </c>
      <c r="AT317" s="143" t="s">
        <v>165</v>
      </c>
      <c r="AU317" s="143" t="s">
        <v>90</v>
      </c>
      <c r="AY317" s="17" t="s">
        <v>161</v>
      </c>
      <c r="BE317" s="144">
        <f>IF(N317="základní",J317,0)</f>
        <v>0</v>
      </c>
      <c r="BF317" s="144">
        <f>IF(N317="snížená",J317,0)</f>
        <v>0</v>
      </c>
      <c r="BG317" s="144">
        <f>IF(N317="zákl. přenesená",J317,0)</f>
        <v>0</v>
      </c>
      <c r="BH317" s="144">
        <f>IF(N317="sníž. přenesená",J317,0)</f>
        <v>0</v>
      </c>
      <c r="BI317" s="144">
        <f>IF(N317="nulová",J317,0)</f>
        <v>0</v>
      </c>
      <c r="BJ317" s="17" t="s">
        <v>88</v>
      </c>
      <c r="BK317" s="144">
        <f>ROUND(I317*H317,2)</f>
        <v>0</v>
      </c>
      <c r="BL317" s="17" t="s">
        <v>169</v>
      </c>
      <c r="BM317" s="143" t="s">
        <v>557</v>
      </c>
    </row>
    <row r="318" spans="2:65" s="12" customFormat="1" ht="11.25">
      <c r="B318" s="145"/>
      <c r="D318" s="146" t="s">
        <v>172</v>
      </c>
      <c r="E318" s="147" t="s">
        <v>1</v>
      </c>
      <c r="F318" s="148" t="s">
        <v>1507</v>
      </c>
      <c r="H318" s="147" t="s">
        <v>1</v>
      </c>
      <c r="I318" s="149"/>
      <c r="L318" s="145"/>
      <c r="M318" s="150"/>
      <c r="T318" s="151"/>
      <c r="AT318" s="147" t="s">
        <v>172</v>
      </c>
      <c r="AU318" s="147" t="s">
        <v>90</v>
      </c>
      <c r="AV318" s="12" t="s">
        <v>88</v>
      </c>
      <c r="AW318" s="12" t="s">
        <v>34</v>
      </c>
      <c r="AX318" s="12" t="s">
        <v>80</v>
      </c>
      <c r="AY318" s="147" t="s">
        <v>161</v>
      </c>
    </row>
    <row r="319" spans="2:65" s="13" customFormat="1" ht="11.25">
      <c r="B319" s="152"/>
      <c r="D319" s="146" t="s">
        <v>172</v>
      </c>
      <c r="E319" s="153" t="s">
        <v>1</v>
      </c>
      <c r="F319" s="154" t="s">
        <v>1508</v>
      </c>
      <c r="H319" s="155">
        <v>1.3540000000000001</v>
      </c>
      <c r="I319" s="156"/>
      <c r="L319" s="152"/>
      <c r="M319" s="157"/>
      <c r="T319" s="158"/>
      <c r="AT319" s="153" t="s">
        <v>172</v>
      </c>
      <c r="AU319" s="153" t="s">
        <v>90</v>
      </c>
      <c r="AV319" s="13" t="s">
        <v>90</v>
      </c>
      <c r="AW319" s="13" t="s">
        <v>34</v>
      </c>
      <c r="AX319" s="13" t="s">
        <v>80</v>
      </c>
      <c r="AY319" s="153" t="s">
        <v>161</v>
      </c>
    </row>
    <row r="320" spans="2:65" s="13" customFormat="1" ht="11.25">
      <c r="B320" s="152"/>
      <c r="D320" s="146" t="s">
        <v>172</v>
      </c>
      <c r="E320" s="153" t="s">
        <v>1</v>
      </c>
      <c r="F320" s="154" t="s">
        <v>1509</v>
      </c>
      <c r="H320" s="155">
        <v>1.2250000000000001</v>
      </c>
      <c r="I320" s="156"/>
      <c r="L320" s="152"/>
      <c r="M320" s="157"/>
      <c r="T320" s="158"/>
      <c r="AT320" s="153" t="s">
        <v>172</v>
      </c>
      <c r="AU320" s="153" t="s">
        <v>90</v>
      </c>
      <c r="AV320" s="13" t="s">
        <v>90</v>
      </c>
      <c r="AW320" s="13" t="s">
        <v>34</v>
      </c>
      <c r="AX320" s="13" t="s">
        <v>80</v>
      </c>
      <c r="AY320" s="153" t="s">
        <v>161</v>
      </c>
    </row>
    <row r="321" spans="2:65" s="14" customFormat="1" ht="11.25">
      <c r="B321" s="159"/>
      <c r="D321" s="146" t="s">
        <v>172</v>
      </c>
      <c r="E321" s="160" t="s">
        <v>1</v>
      </c>
      <c r="F321" s="161" t="s">
        <v>177</v>
      </c>
      <c r="H321" s="162">
        <v>2.5790000000000002</v>
      </c>
      <c r="I321" s="163"/>
      <c r="L321" s="159"/>
      <c r="M321" s="164"/>
      <c r="T321" s="165"/>
      <c r="AT321" s="160" t="s">
        <v>172</v>
      </c>
      <c r="AU321" s="160" t="s">
        <v>90</v>
      </c>
      <c r="AV321" s="14" t="s">
        <v>169</v>
      </c>
      <c r="AW321" s="14" t="s">
        <v>34</v>
      </c>
      <c r="AX321" s="14" t="s">
        <v>88</v>
      </c>
      <c r="AY321" s="160" t="s">
        <v>161</v>
      </c>
    </row>
    <row r="322" spans="2:65" s="11" customFormat="1" ht="22.9" customHeight="1">
      <c r="B322" s="120"/>
      <c r="D322" s="121" t="s">
        <v>79</v>
      </c>
      <c r="E322" s="130" t="s">
        <v>228</v>
      </c>
      <c r="F322" s="130" t="s">
        <v>401</v>
      </c>
      <c r="I322" s="123"/>
      <c r="J322" s="131">
        <f>BK322</f>
        <v>0</v>
      </c>
      <c r="L322" s="120"/>
      <c r="M322" s="125"/>
      <c r="P322" s="126">
        <f>SUM(P323:P462)</f>
        <v>0</v>
      </c>
      <c r="R322" s="126">
        <f>SUM(R323:R462)</f>
        <v>71.56020316999998</v>
      </c>
      <c r="T322" s="127">
        <f>SUM(T323:T462)</f>
        <v>2.3261999999999996</v>
      </c>
      <c r="AR322" s="121" t="s">
        <v>88</v>
      </c>
      <c r="AT322" s="128" t="s">
        <v>79</v>
      </c>
      <c r="AU322" s="128" t="s">
        <v>88</v>
      </c>
      <c r="AY322" s="121" t="s">
        <v>161</v>
      </c>
      <c r="BK322" s="129">
        <f>SUM(BK323:BK462)</f>
        <v>0</v>
      </c>
    </row>
    <row r="323" spans="2:65" s="1" customFormat="1" ht="24.2" customHeight="1">
      <c r="B323" s="32"/>
      <c r="C323" s="132" t="s">
        <v>439</v>
      </c>
      <c r="D323" s="132" t="s">
        <v>165</v>
      </c>
      <c r="E323" s="133" t="s">
        <v>1510</v>
      </c>
      <c r="F323" s="134" t="s">
        <v>1511</v>
      </c>
      <c r="G323" s="135" t="s">
        <v>266</v>
      </c>
      <c r="H323" s="136">
        <v>6.81</v>
      </c>
      <c r="I323" s="137"/>
      <c r="J323" s="138">
        <f>ROUND(I323*H323,2)</f>
        <v>0</v>
      </c>
      <c r="K323" s="134" t="s">
        <v>180</v>
      </c>
      <c r="L323" s="32"/>
      <c r="M323" s="139" t="s">
        <v>1</v>
      </c>
      <c r="N323" s="140" t="s">
        <v>45</v>
      </c>
      <c r="P323" s="141">
        <f>O323*H323</f>
        <v>0</v>
      </c>
      <c r="Q323" s="141">
        <v>0</v>
      </c>
      <c r="R323" s="141">
        <f>Q323*H323</f>
        <v>0</v>
      </c>
      <c r="S323" s="141">
        <v>0.32</v>
      </c>
      <c r="T323" s="142">
        <f>S323*H323</f>
        <v>2.1791999999999998</v>
      </c>
      <c r="AR323" s="143" t="s">
        <v>169</v>
      </c>
      <c r="AT323" s="143" t="s">
        <v>165</v>
      </c>
      <c r="AU323" s="143" t="s">
        <v>90</v>
      </c>
      <c r="AY323" s="17" t="s">
        <v>161</v>
      </c>
      <c r="BE323" s="144">
        <f>IF(N323="základní",J323,0)</f>
        <v>0</v>
      </c>
      <c r="BF323" s="144">
        <f>IF(N323="snížená",J323,0)</f>
        <v>0</v>
      </c>
      <c r="BG323" s="144">
        <f>IF(N323="zákl. přenesená",J323,0)</f>
        <v>0</v>
      </c>
      <c r="BH323" s="144">
        <f>IF(N323="sníž. přenesená",J323,0)</f>
        <v>0</v>
      </c>
      <c r="BI323" s="144">
        <f>IF(N323="nulová",J323,0)</f>
        <v>0</v>
      </c>
      <c r="BJ323" s="17" t="s">
        <v>88</v>
      </c>
      <c r="BK323" s="144">
        <f>ROUND(I323*H323,2)</f>
        <v>0</v>
      </c>
      <c r="BL323" s="17" t="s">
        <v>169</v>
      </c>
      <c r="BM323" s="143" t="s">
        <v>1512</v>
      </c>
    </row>
    <row r="324" spans="2:65" s="12" customFormat="1" ht="11.25">
      <c r="B324" s="145"/>
      <c r="D324" s="146" t="s">
        <v>172</v>
      </c>
      <c r="E324" s="147" t="s">
        <v>1</v>
      </c>
      <c r="F324" s="148" t="s">
        <v>1513</v>
      </c>
      <c r="H324" s="147" t="s">
        <v>1</v>
      </c>
      <c r="I324" s="149"/>
      <c r="L324" s="145"/>
      <c r="M324" s="150"/>
      <c r="T324" s="151"/>
      <c r="AT324" s="147" t="s">
        <v>172</v>
      </c>
      <c r="AU324" s="147" t="s">
        <v>90</v>
      </c>
      <c r="AV324" s="12" t="s">
        <v>88</v>
      </c>
      <c r="AW324" s="12" t="s">
        <v>34</v>
      </c>
      <c r="AX324" s="12" t="s">
        <v>80</v>
      </c>
      <c r="AY324" s="147" t="s">
        <v>161</v>
      </c>
    </row>
    <row r="325" spans="2:65" s="13" customFormat="1" ht="11.25">
      <c r="B325" s="152"/>
      <c r="D325" s="146" t="s">
        <v>172</v>
      </c>
      <c r="E325" s="153" t="s">
        <v>1</v>
      </c>
      <c r="F325" s="154" t="s">
        <v>1514</v>
      </c>
      <c r="H325" s="155">
        <v>6.81</v>
      </c>
      <c r="I325" s="156"/>
      <c r="L325" s="152"/>
      <c r="M325" s="157"/>
      <c r="T325" s="158"/>
      <c r="AT325" s="153" t="s">
        <v>172</v>
      </c>
      <c r="AU325" s="153" t="s">
        <v>90</v>
      </c>
      <c r="AV325" s="13" t="s">
        <v>90</v>
      </c>
      <c r="AW325" s="13" t="s">
        <v>34</v>
      </c>
      <c r="AX325" s="13" t="s">
        <v>80</v>
      </c>
      <c r="AY325" s="153" t="s">
        <v>161</v>
      </c>
    </row>
    <row r="326" spans="2:65" s="14" customFormat="1" ht="11.25">
      <c r="B326" s="159"/>
      <c r="D326" s="146" t="s">
        <v>172</v>
      </c>
      <c r="E326" s="160" t="s">
        <v>1</v>
      </c>
      <c r="F326" s="161" t="s">
        <v>177</v>
      </c>
      <c r="H326" s="162">
        <v>6.81</v>
      </c>
      <c r="I326" s="163"/>
      <c r="L326" s="159"/>
      <c r="M326" s="164"/>
      <c r="T326" s="165"/>
      <c r="AT326" s="160" t="s">
        <v>172</v>
      </c>
      <c r="AU326" s="160" t="s">
        <v>90</v>
      </c>
      <c r="AV326" s="14" t="s">
        <v>169</v>
      </c>
      <c r="AW326" s="14" t="s">
        <v>34</v>
      </c>
      <c r="AX326" s="14" t="s">
        <v>88</v>
      </c>
      <c r="AY326" s="160" t="s">
        <v>161</v>
      </c>
    </row>
    <row r="327" spans="2:65" s="1" customFormat="1" ht="37.9" customHeight="1">
      <c r="B327" s="32"/>
      <c r="C327" s="132" t="s">
        <v>443</v>
      </c>
      <c r="D327" s="132" t="s">
        <v>165</v>
      </c>
      <c r="E327" s="133" t="s">
        <v>1515</v>
      </c>
      <c r="F327" s="134" t="s">
        <v>1516</v>
      </c>
      <c r="G327" s="135" t="s">
        <v>266</v>
      </c>
      <c r="H327" s="136">
        <v>275.7</v>
      </c>
      <c r="I327" s="137"/>
      <c r="J327" s="138">
        <f>ROUND(I327*H327,2)</f>
        <v>0</v>
      </c>
      <c r="K327" s="134" t="s">
        <v>180</v>
      </c>
      <c r="L327" s="32"/>
      <c r="M327" s="139" t="s">
        <v>1</v>
      </c>
      <c r="N327" s="140" t="s">
        <v>45</v>
      </c>
      <c r="P327" s="141">
        <f>O327*H327</f>
        <v>0</v>
      </c>
      <c r="Q327" s="141">
        <v>2.2599999999999999E-3</v>
      </c>
      <c r="R327" s="141">
        <f>Q327*H327</f>
        <v>0.62308199999999991</v>
      </c>
      <c r="S327" s="141">
        <v>0</v>
      </c>
      <c r="T327" s="142">
        <f>S327*H327</f>
        <v>0</v>
      </c>
      <c r="AR327" s="143" t="s">
        <v>169</v>
      </c>
      <c r="AT327" s="143" t="s">
        <v>165</v>
      </c>
      <c r="AU327" s="143" t="s">
        <v>90</v>
      </c>
      <c r="AY327" s="17" t="s">
        <v>161</v>
      </c>
      <c r="BE327" s="144">
        <f>IF(N327="základní",J327,0)</f>
        <v>0</v>
      </c>
      <c r="BF327" s="144">
        <f>IF(N327="snížená",J327,0)</f>
        <v>0</v>
      </c>
      <c r="BG327" s="144">
        <f>IF(N327="zákl. přenesená",J327,0)</f>
        <v>0</v>
      </c>
      <c r="BH327" s="144">
        <f>IF(N327="sníž. přenesená",J327,0)</f>
        <v>0</v>
      </c>
      <c r="BI327" s="144">
        <f>IF(N327="nulová",J327,0)</f>
        <v>0</v>
      </c>
      <c r="BJ327" s="17" t="s">
        <v>88</v>
      </c>
      <c r="BK327" s="144">
        <f>ROUND(I327*H327,2)</f>
        <v>0</v>
      </c>
      <c r="BL327" s="17" t="s">
        <v>169</v>
      </c>
      <c r="BM327" s="143" t="s">
        <v>573</v>
      </c>
    </row>
    <row r="328" spans="2:65" s="12" customFormat="1" ht="11.25">
      <c r="B328" s="145"/>
      <c r="D328" s="146" t="s">
        <v>172</v>
      </c>
      <c r="E328" s="147" t="s">
        <v>1</v>
      </c>
      <c r="F328" s="148" t="s">
        <v>1352</v>
      </c>
      <c r="H328" s="147" t="s">
        <v>1</v>
      </c>
      <c r="I328" s="149"/>
      <c r="L328" s="145"/>
      <c r="M328" s="150"/>
      <c r="T328" s="151"/>
      <c r="AT328" s="147" t="s">
        <v>172</v>
      </c>
      <c r="AU328" s="147" t="s">
        <v>90</v>
      </c>
      <c r="AV328" s="12" t="s">
        <v>88</v>
      </c>
      <c r="AW328" s="12" t="s">
        <v>34</v>
      </c>
      <c r="AX328" s="12" t="s">
        <v>80</v>
      </c>
      <c r="AY328" s="147" t="s">
        <v>161</v>
      </c>
    </row>
    <row r="329" spans="2:65" s="13" customFormat="1" ht="11.25">
      <c r="B329" s="152"/>
      <c r="D329" s="146" t="s">
        <v>172</v>
      </c>
      <c r="E329" s="153" t="s">
        <v>1</v>
      </c>
      <c r="F329" s="154" t="s">
        <v>1517</v>
      </c>
      <c r="H329" s="155">
        <v>148.9</v>
      </c>
      <c r="I329" s="156"/>
      <c r="L329" s="152"/>
      <c r="M329" s="157"/>
      <c r="T329" s="158"/>
      <c r="AT329" s="153" t="s">
        <v>172</v>
      </c>
      <c r="AU329" s="153" t="s">
        <v>90</v>
      </c>
      <c r="AV329" s="13" t="s">
        <v>90</v>
      </c>
      <c r="AW329" s="13" t="s">
        <v>34</v>
      </c>
      <c r="AX329" s="13" t="s">
        <v>80</v>
      </c>
      <c r="AY329" s="153" t="s">
        <v>161</v>
      </c>
    </row>
    <row r="330" spans="2:65" s="12" customFormat="1" ht="11.25">
      <c r="B330" s="145"/>
      <c r="D330" s="146" t="s">
        <v>172</v>
      </c>
      <c r="E330" s="147" t="s">
        <v>1</v>
      </c>
      <c r="F330" s="148" t="s">
        <v>1354</v>
      </c>
      <c r="H330" s="147" t="s">
        <v>1</v>
      </c>
      <c r="I330" s="149"/>
      <c r="L330" s="145"/>
      <c r="M330" s="150"/>
      <c r="T330" s="151"/>
      <c r="AT330" s="147" t="s">
        <v>172</v>
      </c>
      <c r="AU330" s="147" t="s">
        <v>90</v>
      </c>
      <c r="AV330" s="12" t="s">
        <v>88</v>
      </c>
      <c r="AW330" s="12" t="s">
        <v>34</v>
      </c>
      <c r="AX330" s="12" t="s">
        <v>80</v>
      </c>
      <c r="AY330" s="147" t="s">
        <v>161</v>
      </c>
    </row>
    <row r="331" spans="2:65" s="13" customFormat="1" ht="11.25">
      <c r="B331" s="152"/>
      <c r="D331" s="146" t="s">
        <v>172</v>
      </c>
      <c r="E331" s="153" t="s">
        <v>1</v>
      </c>
      <c r="F331" s="154" t="s">
        <v>1518</v>
      </c>
      <c r="H331" s="155">
        <v>126.8</v>
      </c>
      <c r="I331" s="156"/>
      <c r="L331" s="152"/>
      <c r="M331" s="157"/>
      <c r="T331" s="158"/>
      <c r="AT331" s="153" t="s">
        <v>172</v>
      </c>
      <c r="AU331" s="153" t="s">
        <v>90</v>
      </c>
      <c r="AV331" s="13" t="s">
        <v>90</v>
      </c>
      <c r="AW331" s="13" t="s">
        <v>34</v>
      </c>
      <c r="AX331" s="13" t="s">
        <v>80</v>
      </c>
      <c r="AY331" s="153" t="s">
        <v>161</v>
      </c>
    </row>
    <row r="332" spans="2:65" s="14" customFormat="1" ht="11.25">
      <c r="B332" s="159"/>
      <c r="D332" s="146" t="s">
        <v>172</v>
      </c>
      <c r="E332" s="160" t="s">
        <v>1</v>
      </c>
      <c r="F332" s="161" t="s">
        <v>177</v>
      </c>
      <c r="H332" s="162">
        <v>275.7</v>
      </c>
      <c r="I332" s="163"/>
      <c r="L332" s="159"/>
      <c r="M332" s="164"/>
      <c r="T332" s="165"/>
      <c r="AT332" s="160" t="s">
        <v>172</v>
      </c>
      <c r="AU332" s="160" t="s">
        <v>90</v>
      </c>
      <c r="AV332" s="14" t="s">
        <v>169</v>
      </c>
      <c r="AW332" s="14" t="s">
        <v>34</v>
      </c>
      <c r="AX332" s="14" t="s">
        <v>88</v>
      </c>
      <c r="AY332" s="160" t="s">
        <v>161</v>
      </c>
    </row>
    <row r="333" spans="2:65" s="1" customFormat="1" ht="16.5" customHeight="1">
      <c r="B333" s="32"/>
      <c r="C333" s="173" t="s">
        <v>447</v>
      </c>
      <c r="D333" s="173" t="s">
        <v>255</v>
      </c>
      <c r="E333" s="174" t="s">
        <v>1519</v>
      </c>
      <c r="F333" s="175" t="s">
        <v>1520</v>
      </c>
      <c r="G333" s="176" t="s">
        <v>266</v>
      </c>
      <c r="H333" s="177">
        <v>278.45699999999999</v>
      </c>
      <c r="I333" s="178"/>
      <c r="J333" s="179">
        <f>ROUND(I333*H333,2)</f>
        <v>0</v>
      </c>
      <c r="K333" s="175" t="s">
        <v>180</v>
      </c>
      <c r="L333" s="180"/>
      <c r="M333" s="181" t="s">
        <v>1</v>
      </c>
      <c r="N333" s="182" t="s">
        <v>45</v>
      </c>
      <c r="P333" s="141">
        <f>O333*H333</f>
        <v>0</v>
      </c>
      <c r="Q333" s="141">
        <v>0.23</v>
      </c>
      <c r="R333" s="141">
        <f>Q333*H333</f>
        <v>64.045110000000008</v>
      </c>
      <c r="S333" s="141">
        <v>0</v>
      </c>
      <c r="T333" s="142">
        <f>S333*H333</f>
        <v>0</v>
      </c>
      <c r="AR333" s="143" t="s">
        <v>228</v>
      </c>
      <c r="AT333" s="143" t="s">
        <v>255</v>
      </c>
      <c r="AU333" s="143" t="s">
        <v>90</v>
      </c>
      <c r="AY333" s="17" t="s">
        <v>161</v>
      </c>
      <c r="BE333" s="144">
        <f>IF(N333="základní",J333,0)</f>
        <v>0</v>
      </c>
      <c r="BF333" s="144">
        <f>IF(N333="snížená",J333,0)</f>
        <v>0</v>
      </c>
      <c r="BG333" s="144">
        <f>IF(N333="zákl. přenesená",J333,0)</f>
        <v>0</v>
      </c>
      <c r="BH333" s="144">
        <f>IF(N333="sníž. přenesená",J333,0)</f>
        <v>0</v>
      </c>
      <c r="BI333" s="144">
        <f>IF(N333="nulová",J333,0)</f>
        <v>0</v>
      </c>
      <c r="BJ333" s="17" t="s">
        <v>88</v>
      </c>
      <c r="BK333" s="144">
        <f>ROUND(I333*H333,2)</f>
        <v>0</v>
      </c>
      <c r="BL333" s="17" t="s">
        <v>169</v>
      </c>
      <c r="BM333" s="143" t="s">
        <v>583</v>
      </c>
    </row>
    <row r="334" spans="2:65" s="13" customFormat="1" ht="11.25">
      <c r="B334" s="152"/>
      <c r="D334" s="146" t="s">
        <v>172</v>
      </c>
      <c r="E334" s="153" t="s">
        <v>1</v>
      </c>
      <c r="F334" s="154" t="s">
        <v>1521</v>
      </c>
      <c r="H334" s="155">
        <v>278.45699999999999</v>
      </c>
      <c r="I334" s="156"/>
      <c r="L334" s="152"/>
      <c r="M334" s="157"/>
      <c r="T334" s="158"/>
      <c r="AT334" s="153" t="s">
        <v>172</v>
      </c>
      <c r="AU334" s="153" t="s">
        <v>90</v>
      </c>
      <c r="AV334" s="13" t="s">
        <v>90</v>
      </c>
      <c r="AW334" s="13" t="s">
        <v>34</v>
      </c>
      <c r="AX334" s="13" t="s">
        <v>80</v>
      </c>
      <c r="AY334" s="153" t="s">
        <v>161</v>
      </c>
    </row>
    <row r="335" spans="2:65" s="14" customFormat="1" ht="11.25">
      <c r="B335" s="159"/>
      <c r="D335" s="146" t="s">
        <v>172</v>
      </c>
      <c r="E335" s="160" t="s">
        <v>1</v>
      </c>
      <c r="F335" s="161" t="s">
        <v>177</v>
      </c>
      <c r="H335" s="162">
        <v>278.45699999999999</v>
      </c>
      <c r="I335" s="163"/>
      <c r="L335" s="159"/>
      <c r="M335" s="164"/>
      <c r="T335" s="165"/>
      <c r="AT335" s="160" t="s">
        <v>172</v>
      </c>
      <c r="AU335" s="160" t="s">
        <v>90</v>
      </c>
      <c r="AV335" s="14" t="s">
        <v>169</v>
      </c>
      <c r="AW335" s="14" t="s">
        <v>34</v>
      </c>
      <c r="AX335" s="14" t="s">
        <v>88</v>
      </c>
      <c r="AY335" s="160" t="s">
        <v>161</v>
      </c>
    </row>
    <row r="336" spans="2:65" s="1" customFormat="1" ht="24.2" customHeight="1">
      <c r="B336" s="32"/>
      <c r="C336" s="132" t="s">
        <v>451</v>
      </c>
      <c r="D336" s="132" t="s">
        <v>165</v>
      </c>
      <c r="E336" s="133" t="s">
        <v>1522</v>
      </c>
      <c r="F336" s="134" t="s">
        <v>1523</v>
      </c>
      <c r="G336" s="135" t="s">
        <v>266</v>
      </c>
      <c r="H336" s="136">
        <v>52.3</v>
      </c>
      <c r="I336" s="137"/>
      <c r="J336" s="138">
        <f>ROUND(I336*H336,2)</f>
        <v>0</v>
      </c>
      <c r="K336" s="134" t="s">
        <v>180</v>
      </c>
      <c r="L336" s="32"/>
      <c r="M336" s="139" t="s">
        <v>1</v>
      </c>
      <c r="N336" s="140" t="s">
        <v>45</v>
      </c>
      <c r="P336" s="141">
        <f>O336*H336</f>
        <v>0</v>
      </c>
      <c r="Q336" s="141">
        <v>1.0000000000000001E-5</v>
      </c>
      <c r="R336" s="141">
        <f>Q336*H336</f>
        <v>5.2300000000000003E-4</v>
      </c>
      <c r="S336" s="141">
        <v>0</v>
      </c>
      <c r="T336" s="142">
        <f>S336*H336</f>
        <v>0</v>
      </c>
      <c r="AR336" s="143" t="s">
        <v>169</v>
      </c>
      <c r="AT336" s="143" t="s">
        <v>165</v>
      </c>
      <c r="AU336" s="143" t="s">
        <v>90</v>
      </c>
      <c r="AY336" s="17" t="s">
        <v>161</v>
      </c>
      <c r="BE336" s="144">
        <f>IF(N336="základní",J336,0)</f>
        <v>0</v>
      </c>
      <c r="BF336" s="144">
        <f>IF(N336="snížená",J336,0)</f>
        <v>0</v>
      </c>
      <c r="BG336" s="144">
        <f>IF(N336="zákl. přenesená",J336,0)</f>
        <v>0</v>
      </c>
      <c r="BH336" s="144">
        <f>IF(N336="sníž. přenesená",J336,0)</f>
        <v>0</v>
      </c>
      <c r="BI336" s="144">
        <f>IF(N336="nulová",J336,0)</f>
        <v>0</v>
      </c>
      <c r="BJ336" s="17" t="s">
        <v>88</v>
      </c>
      <c r="BK336" s="144">
        <f>ROUND(I336*H336,2)</f>
        <v>0</v>
      </c>
      <c r="BL336" s="17" t="s">
        <v>169</v>
      </c>
      <c r="BM336" s="143" t="s">
        <v>1524</v>
      </c>
    </row>
    <row r="337" spans="2:65" s="12" customFormat="1" ht="11.25">
      <c r="B337" s="145"/>
      <c r="D337" s="146" t="s">
        <v>172</v>
      </c>
      <c r="E337" s="147" t="s">
        <v>1</v>
      </c>
      <c r="F337" s="148" t="s">
        <v>1352</v>
      </c>
      <c r="H337" s="147" t="s">
        <v>1</v>
      </c>
      <c r="I337" s="149"/>
      <c r="L337" s="145"/>
      <c r="M337" s="150"/>
      <c r="T337" s="151"/>
      <c r="AT337" s="147" t="s">
        <v>172</v>
      </c>
      <c r="AU337" s="147" t="s">
        <v>90</v>
      </c>
      <c r="AV337" s="12" t="s">
        <v>88</v>
      </c>
      <c r="AW337" s="12" t="s">
        <v>34</v>
      </c>
      <c r="AX337" s="12" t="s">
        <v>80</v>
      </c>
      <c r="AY337" s="147" t="s">
        <v>161</v>
      </c>
    </row>
    <row r="338" spans="2:65" s="13" customFormat="1" ht="11.25">
      <c r="B338" s="152"/>
      <c r="D338" s="146" t="s">
        <v>172</v>
      </c>
      <c r="E338" s="153" t="s">
        <v>1</v>
      </c>
      <c r="F338" s="154" t="s">
        <v>1525</v>
      </c>
      <c r="H338" s="155">
        <v>28.21</v>
      </c>
      <c r="I338" s="156"/>
      <c r="L338" s="152"/>
      <c r="M338" s="157"/>
      <c r="T338" s="158"/>
      <c r="AT338" s="153" t="s">
        <v>172</v>
      </c>
      <c r="AU338" s="153" t="s">
        <v>90</v>
      </c>
      <c r="AV338" s="13" t="s">
        <v>90</v>
      </c>
      <c r="AW338" s="13" t="s">
        <v>34</v>
      </c>
      <c r="AX338" s="13" t="s">
        <v>80</v>
      </c>
      <c r="AY338" s="153" t="s">
        <v>161</v>
      </c>
    </row>
    <row r="339" spans="2:65" s="12" customFormat="1" ht="11.25">
      <c r="B339" s="145"/>
      <c r="D339" s="146" t="s">
        <v>172</v>
      </c>
      <c r="E339" s="147" t="s">
        <v>1</v>
      </c>
      <c r="F339" s="148" t="s">
        <v>1354</v>
      </c>
      <c r="H339" s="147" t="s">
        <v>1</v>
      </c>
      <c r="I339" s="149"/>
      <c r="L339" s="145"/>
      <c r="M339" s="150"/>
      <c r="T339" s="151"/>
      <c r="AT339" s="147" t="s">
        <v>172</v>
      </c>
      <c r="AU339" s="147" t="s">
        <v>90</v>
      </c>
      <c r="AV339" s="12" t="s">
        <v>88</v>
      </c>
      <c r="AW339" s="12" t="s">
        <v>34</v>
      </c>
      <c r="AX339" s="12" t="s">
        <v>80</v>
      </c>
      <c r="AY339" s="147" t="s">
        <v>161</v>
      </c>
    </row>
    <row r="340" spans="2:65" s="13" customFormat="1" ht="11.25">
      <c r="B340" s="152"/>
      <c r="D340" s="146" t="s">
        <v>172</v>
      </c>
      <c r="E340" s="153" t="s">
        <v>1</v>
      </c>
      <c r="F340" s="154" t="s">
        <v>1526</v>
      </c>
      <c r="H340" s="155">
        <v>24.09</v>
      </c>
      <c r="I340" s="156"/>
      <c r="L340" s="152"/>
      <c r="M340" s="157"/>
      <c r="T340" s="158"/>
      <c r="AT340" s="153" t="s">
        <v>172</v>
      </c>
      <c r="AU340" s="153" t="s">
        <v>90</v>
      </c>
      <c r="AV340" s="13" t="s">
        <v>90</v>
      </c>
      <c r="AW340" s="13" t="s">
        <v>34</v>
      </c>
      <c r="AX340" s="13" t="s">
        <v>80</v>
      </c>
      <c r="AY340" s="153" t="s">
        <v>161</v>
      </c>
    </row>
    <row r="341" spans="2:65" s="14" customFormat="1" ht="11.25">
      <c r="B341" s="159"/>
      <c r="D341" s="146" t="s">
        <v>172</v>
      </c>
      <c r="E341" s="160" t="s">
        <v>1</v>
      </c>
      <c r="F341" s="161" t="s">
        <v>177</v>
      </c>
      <c r="H341" s="162">
        <v>52.3</v>
      </c>
      <c r="I341" s="163"/>
      <c r="L341" s="159"/>
      <c r="M341" s="164"/>
      <c r="T341" s="165"/>
      <c r="AT341" s="160" t="s">
        <v>172</v>
      </c>
      <c r="AU341" s="160" t="s">
        <v>90</v>
      </c>
      <c r="AV341" s="14" t="s">
        <v>169</v>
      </c>
      <c r="AW341" s="14" t="s">
        <v>34</v>
      </c>
      <c r="AX341" s="14" t="s">
        <v>88</v>
      </c>
      <c r="AY341" s="160" t="s">
        <v>161</v>
      </c>
    </row>
    <row r="342" spans="2:65" s="1" customFormat="1" ht="24.2" customHeight="1">
      <c r="B342" s="32"/>
      <c r="C342" s="173" t="s">
        <v>457</v>
      </c>
      <c r="D342" s="173" t="s">
        <v>255</v>
      </c>
      <c r="E342" s="174" t="s">
        <v>1527</v>
      </c>
      <c r="F342" s="175" t="s">
        <v>1528</v>
      </c>
      <c r="G342" s="176" t="s">
        <v>266</v>
      </c>
      <c r="H342" s="177">
        <v>53.869</v>
      </c>
      <c r="I342" s="178"/>
      <c r="J342" s="179">
        <f>ROUND(I342*H342,2)</f>
        <v>0</v>
      </c>
      <c r="K342" s="175" t="s">
        <v>180</v>
      </c>
      <c r="L342" s="180"/>
      <c r="M342" s="181" t="s">
        <v>1</v>
      </c>
      <c r="N342" s="182" t="s">
        <v>45</v>
      </c>
      <c r="P342" s="141">
        <f>O342*H342</f>
        <v>0</v>
      </c>
      <c r="Q342" s="141">
        <v>2.6700000000000001E-3</v>
      </c>
      <c r="R342" s="141">
        <f>Q342*H342</f>
        <v>0.14383023</v>
      </c>
      <c r="S342" s="141">
        <v>0</v>
      </c>
      <c r="T342" s="142">
        <f>S342*H342</f>
        <v>0</v>
      </c>
      <c r="AR342" s="143" t="s">
        <v>228</v>
      </c>
      <c r="AT342" s="143" t="s">
        <v>255</v>
      </c>
      <c r="AU342" s="143" t="s">
        <v>90</v>
      </c>
      <c r="AY342" s="17" t="s">
        <v>161</v>
      </c>
      <c r="BE342" s="144">
        <f>IF(N342="základní",J342,0)</f>
        <v>0</v>
      </c>
      <c r="BF342" s="144">
        <f>IF(N342="snížená",J342,0)</f>
        <v>0</v>
      </c>
      <c r="BG342" s="144">
        <f>IF(N342="zákl. přenesená",J342,0)</f>
        <v>0</v>
      </c>
      <c r="BH342" s="144">
        <f>IF(N342="sníž. přenesená",J342,0)</f>
        <v>0</v>
      </c>
      <c r="BI342" s="144">
        <f>IF(N342="nulová",J342,0)</f>
        <v>0</v>
      </c>
      <c r="BJ342" s="17" t="s">
        <v>88</v>
      </c>
      <c r="BK342" s="144">
        <f>ROUND(I342*H342,2)</f>
        <v>0</v>
      </c>
      <c r="BL342" s="17" t="s">
        <v>169</v>
      </c>
      <c r="BM342" s="143" t="s">
        <v>1529</v>
      </c>
    </row>
    <row r="343" spans="2:65" s="12" customFormat="1" ht="11.25">
      <c r="B343" s="145"/>
      <c r="D343" s="146" t="s">
        <v>172</v>
      </c>
      <c r="E343" s="147" t="s">
        <v>1</v>
      </c>
      <c r="F343" s="148" t="s">
        <v>1352</v>
      </c>
      <c r="H343" s="147" t="s">
        <v>1</v>
      </c>
      <c r="I343" s="149"/>
      <c r="L343" s="145"/>
      <c r="M343" s="150"/>
      <c r="T343" s="151"/>
      <c r="AT343" s="147" t="s">
        <v>172</v>
      </c>
      <c r="AU343" s="147" t="s">
        <v>90</v>
      </c>
      <c r="AV343" s="12" t="s">
        <v>88</v>
      </c>
      <c r="AW343" s="12" t="s">
        <v>34</v>
      </c>
      <c r="AX343" s="12" t="s">
        <v>80</v>
      </c>
      <c r="AY343" s="147" t="s">
        <v>161</v>
      </c>
    </row>
    <row r="344" spans="2:65" s="13" customFormat="1" ht="11.25">
      <c r="B344" s="152"/>
      <c r="D344" s="146" t="s">
        <v>172</v>
      </c>
      <c r="E344" s="153" t="s">
        <v>1</v>
      </c>
      <c r="F344" s="154" t="s">
        <v>1525</v>
      </c>
      <c r="H344" s="155">
        <v>28.21</v>
      </c>
      <c r="I344" s="156"/>
      <c r="L344" s="152"/>
      <c r="M344" s="157"/>
      <c r="T344" s="158"/>
      <c r="AT344" s="153" t="s">
        <v>172</v>
      </c>
      <c r="AU344" s="153" t="s">
        <v>90</v>
      </c>
      <c r="AV344" s="13" t="s">
        <v>90</v>
      </c>
      <c r="AW344" s="13" t="s">
        <v>34</v>
      </c>
      <c r="AX344" s="13" t="s">
        <v>80</v>
      </c>
      <c r="AY344" s="153" t="s">
        <v>161</v>
      </c>
    </row>
    <row r="345" spans="2:65" s="12" customFormat="1" ht="11.25">
      <c r="B345" s="145"/>
      <c r="D345" s="146" t="s">
        <v>172</v>
      </c>
      <c r="E345" s="147" t="s">
        <v>1</v>
      </c>
      <c r="F345" s="148" t="s">
        <v>1354</v>
      </c>
      <c r="H345" s="147" t="s">
        <v>1</v>
      </c>
      <c r="I345" s="149"/>
      <c r="L345" s="145"/>
      <c r="M345" s="150"/>
      <c r="T345" s="151"/>
      <c r="AT345" s="147" t="s">
        <v>172</v>
      </c>
      <c r="AU345" s="147" t="s">
        <v>90</v>
      </c>
      <c r="AV345" s="12" t="s">
        <v>88</v>
      </c>
      <c r="AW345" s="12" t="s">
        <v>34</v>
      </c>
      <c r="AX345" s="12" t="s">
        <v>80</v>
      </c>
      <c r="AY345" s="147" t="s">
        <v>161</v>
      </c>
    </row>
    <row r="346" spans="2:65" s="13" customFormat="1" ht="11.25">
      <c r="B346" s="152"/>
      <c r="D346" s="146" t="s">
        <v>172</v>
      </c>
      <c r="E346" s="153" t="s">
        <v>1</v>
      </c>
      <c r="F346" s="154" t="s">
        <v>1526</v>
      </c>
      <c r="H346" s="155">
        <v>24.09</v>
      </c>
      <c r="I346" s="156"/>
      <c r="L346" s="152"/>
      <c r="M346" s="157"/>
      <c r="T346" s="158"/>
      <c r="AT346" s="153" t="s">
        <v>172</v>
      </c>
      <c r="AU346" s="153" t="s">
        <v>90</v>
      </c>
      <c r="AV346" s="13" t="s">
        <v>90</v>
      </c>
      <c r="AW346" s="13" t="s">
        <v>34</v>
      </c>
      <c r="AX346" s="13" t="s">
        <v>80</v>
      </c>
      <c r="AY346" s="153" t="s">
        <v>161</v>
      </c>
    </row>
    <row r="347" spans="2:65" s="14" customFormat="1" ht="11.25">
      <c r="B347" s="159"/>
      <c r="D347" s="146" t="s">
        <v>172</v>
      </c>
      <c r="E347" s="160" t="s">
        <v>1</v>
      </c>
      <c r="F347" s="161" t="s">
        <v>177</v>
      </c>
      <c r="H347" s="162">
        <v>52.3</v>
      </c>
      <c r="I347" s="163"/>
      <c r="L347" s="159"/>
      <c r="M347" s="164"/>
      <c r="T347" s="165"/>
      <c r="AT347" s="160" t="s">
        <v>172</v>
      </c>
      <c r="AU347" s="160" t="s">
        <v>90</v>
      </c>
      <c r="AV347" s="14" t="s">
        <v>169</v>
      </c>
      <c r="AW347" s="14" t="s">
        <v>34</v>
      </c>
      <c r="AX347" s="14" t="s">
        <v>88</v>
      </c>
      <c r="AY347" s="160" t="s">
        <v>161</v>
      </c>
    </row>
    <row r="348" spans="2:65" s="13" customFormat="1" ht="11.25">
      <c r="B348" s="152"/>
      <c r="D348" s="146" t="s">
        <v>172</v>
      </c>
      <c r="F348" s="154" t="s">
        <v>1530</v>
      </c>
      <c r="H348" s="155">
        <v>53.869</v>
      </c>
      <c r="I348" s="156"/>
      <c r="L348" s="152"/>
      <c r="M348" s="157"/>
      <c r="T348" s="158"/>
      <c r="AT348" s="153" t="s">
        <v>172</v>
      </c>
      <c r="AU348" s="153" t="s">
        <v>90</v>
      </c>
      <c r="AV348" s="13" t="s">
        <v>90</v>
      </c>
      <c r="AW348" s="13" t="s">
        <v>4</v>
      </c>
      <c r="AX348" s="13" t="s">
        <v>88</v>
      </c>
      <c r="AY348" s="153" t="s">
        <v>161</v>
      </c>
    </row>
    <row r="349" spans="2:65" s="1" customFormat="1" ht="24.2" customHeight="1">
      <c r="B349" s="32"/>
      <c r="C349" s="132" t="s">
        <v>461</v>
      </c>
      <c r="D349" s="132" t="s">
        <v>165</v>
      </c>
      <c r="E349" s="133" t="s">
        <v>1531</v>
      </c>
      <c r="F349" s="134" t="s">
        <v>1532</v>
      </c>
      <c r="G349" s="135" t="s">
        <v>266</v>
      </c>
      <c r="H349" s="136">
        <v>12.86</v>
      </c>
      <c r="I349" s="137"/>
      <c r="J349" s="138">
        <f>ROUND(I349*H349,2)</f>
        <v>0</v>
      </c>
      <c r="K349" s="134" t="s">
        <v>180</v>
      </c>
      <c r="L349" s="32"/>
      <c r="M349" s="139" t="s">
        <v>1</v>
      </c>
      <c r="N349" s="140" t="s">
        <v>45</v>
      </c>
      <c r="P349" s="141">
        <f>O349*H349</f>
        <v>0</v>
      </c>
      <c r="Q349" s="141">
        <v>1.0000000000000001E-5</v>
      </c>
      <c r="R349" s="141">
        <f>Q349*H349</f>
        <v>1.2860000000000001E-4</v>
      </c>
      <c r="S349" s="141">
        <v>0</v>
      </c>
      <c r="T349" s="142">
        <f>S349*H349</f>
        <v>0</v>
      </c>
      <c r="AR349" s="143" t="s">
        <v>169</v>
      </c>
      <c r="AT349" s="143" t="s">
        <v>165</v>
      </c>
      <c r="AU349" s="143" t="s">
        <v>90</v>
      </c>
      <c r="AY349" s="17" t="s">
        <v>161</v>
      </c>
      <c r="BE349" s="144">
        <f>IF(N349="základní",J349,0)</f>
        <v>0</v>
      </c>
      <c r="BF349" s="144">
        <f>IF(N349="snížená",J349,0)</f>
        <v>0</v>
      </c>
      <c r="BG349" s="144">
        <f>IF(N349="zákl. přenesená",J349,0)</f>
        <v>0</v>
      </c>
      <c r="BH349" s="144">
        <f>IF(N349="sníž. přenesená",J349,0)</f>
        <v>0</v>
      </c>
      <c r="BI349" s="144">
        <f>IF(N349="nulová",J349,0)</f>
        <v>0</v>
      </c>
      <c r="BJ349" s="17" t="s">
        <v>88</v>
      </c>
      <c r="BK349" s="144">
        <f>ROUND(I349*H349,2)</f>
        <v>0</v>
      </c>
      <c r="BL349" s="17" t="s">
        <v>169</v>
      </c>
      <c r="BM349" s="143" t="s">
        <v>1533</v>
      </c>
    </row>
    <row r="350" spans="2:65" s="12" customFormat="1" ht="11.25">
      <c r="B350" s="145"/>
      <c r="D350" s="146" t="s">
        <v>172</v>
      </c>
      <c r="E350" s="147" t="s">
        <v>1</v>
      </c>
      <c r="F350" s="148" t="s">
        <v>1354</v>
      </c>
      <c r="H350" s="147" t="s">
        <v>1</v>
      </c>
      <c r="I350" s="149"/>
      <c r="L350" s="145"/>
      <c r="M350" s="150"/>
      <c r="T350" s="151"/>
      <c r="AT350" s="147" t="s">
        <v>172</v>
      </c>
      <c r="AU350" s="147" t="s">
        <v>90</v>
      </c>
      <c r="AV350" s="12" t="s">
        <v>88</v>
      </c>
      <c r="AW350" s="12" t="s">
        <v>34</v>
      </c>
      <c r="AX350" s="12" t="s">
        <v>80</v>
      </c>
      <c r="AY350" s="147" t="s">
        <v>161</v>
      </c>
    </row>
    <row r="351" spans="2:65" s="13" customFormat="1" ht="11.25">
      <c r="B351" s="152"/>
      <c r="D351" s="146" t="s">
        <v>172</v>
      </c>
      <c r="E351" s="153" t="s">
        <v>1</v>
      </c>
      <c r="F351" s="154" t="s">
        <v>1534</v>
      </c>
      <c r="H351" s="155">
        <v>12.86</v>
      </c>
      <c r="I351" s="156"/>
      <c r="L351" s="152"/>
      <c r="M351" s="157"/>
      <c r="T351" s="158"/>
      <c r="AT351" s="153" t="s">
        <v>172</v>
      </c>
      <c r="AU351" s="153" t="s">
        <v>90</v>
      </c>
      <c r="AV351" s="13" t="s">
        <v>90</v>
      </c>
      <c r="AW351" s="13" t="s">
        <v>34</v>
      </c>
      <c r="AX351" s="13" t="s">
        <v>88</v>
      </c>
      <c r="AY351" s="153" t="s">
        <v>161</v>
      </c>
    </row>
    <row r="352" spans="2:65" s="1" customFormat="1" ht="24.2" customHeight="1">
      <c r="B352" s="32"/>
      <c r="C352" s="173" t="s">
        <v>467</v>
      </c>
      <c r="D352" s="173" t="s">
        <v>255</v>
      </c>
      <c r="E352" s="174" t="s">
        <v>1535</v>
      </c>
      <c r="F352" s="175" t="s">
        <v>1536</v>
      </c>
      <c r="G352" s="176" t="s">
        <v>266</v>
      </c>
      <c r="H352" s="177">
        <v>13.246</v>
      </c>
      <c r="I352" s="178"/>
      <c r="J352" s="179">
        <f>ROUND(I352*H352,2)</f>
        <v>0</v>
      </c>
      <c r="K352" s="175" t="s">
        <v>180</v>
      </c>
      <c r="L352" s="180"/>
      <c r="M352" s="181" t="s">
        <v>1</v>
      </c>
      <c r="N352" s="182" t="s">
        <v>45</v>
      </c>
      <c r="P352" s="141">
        <f>O352*H352</f>
        <v>0</v>
      </c>
      <c r="Q352" s="141">
        <v>4.2599999999999999E-3</v>
      </c>
      <c r="R352" s="141">
        <f>Q352*H352</f>
        <v>5.6427959999999999E-2</v>
      </c>
      <c r="S352" s="141">
        <v>0</v>
      </c>
      <c r="T352" s="142">
        <f>S352*H352</f>
        <v>0</v>
      </c>
      <c r="AR352" s="143" t="s">
        <v>228</v>
      </c>
      <c r="AT352" s="143" t="s">
        <v>255</v>
      </c>
      <c r="AU352" s="143" t="s">
        <v>90</v>
      </c>
      <c r="AY352" s="17" t="s">
        <v>161</v>
      </c>
      <c r="BE352" s="144">
        <f>IF(N352="základní",J352,0)</f>
        <v>0</v>
      </c>
      <c r="BF352" s="144">
        <f>IF(N352="snížená",J352,0)</f>
        <v>0</v>
      </c>
      <c r="BG352" s="144">
        <f>IF(N352="zákl. přenesená",J352,0)</f>
        <v>0</v>
      </c>
      <c r="BH352" s="144">
        <f>IF(N352="sníž. přenesená",J352,0)</f>
        <v>0</v>
      </c>
      <c r="BI352" s="144">
        <f>IF(N352="nulová",J352,0)</f>
        <v>0</v>
      </c>
      <c r="BJ352" s="17" t="s">
        <v>88</v>
      </c>
      <c r="BK352" s="144">
        <f>ROUND(I352*H352,2)</f>
        <v>0</v>
      </c>
      <c r="BL352" s="17" t="s">
        <v>169</v>
      </c>
      <c r="BM352" s="143" t="s">
        <v>1537</v>
      </c>
    </row>
    <row r="353" spans="2:65" s="12" customFormat="1" ht="11.25">
      <c r="B353" s="145"/>
      <c r="D353" s="146" t="s">
        <v>172</v>
      </c>
      <c r="E353" s="147" t="s">
        <v>1</v>
      </c>
      <c r="F353" s="148" t="s">
        <v>1354</v>
      </c>
      <c r="H353" s="147" t="s">
        <v>1</v>
      </c>
      <c r="I353" s="149"/>
      <c r="L353" s="145"/>
      <c r="M353" s="150"/>
      <c r="T353" s="151"/>
      <c r="AT353" s="147" t="s">
        <v>172</v>
      </c>
      <c r="AU353" s="147" t="s">
        <v>90</v>
      </c>
      <c r="AV353" s="12" t="s">
        <v>88</v>
      </c>
      <c r="AW353" s="12" t="s">
        <v>34</v>
      </c>
      <c r="AX353" s="12" t="s">
        <v>80</v>
      </c>
      <c r="AY353" s="147" t="s">
        <v>161</v>
      </c>
    </row>
    <row r="354" spans="2:65" s="13" customFormat="1" ht="11.25">
      <c r="B354" s="152"/>
      <c r="D354" s="146" t="s">
        <v>172</v>
      </c>
      <c r="E354" s="153" t="s">
        <v>1</v>
      </c>
      <c r="F354" s="154" t="s">
        <v>1534</v>
      </c>
      <c r="H354" s="155">
        <v>12.86</v>
      </c>
      <c r="I354" s="156"/>
      <c r="L354" s="152"/>
      <c r="M354" s="157"/>
      <c r="T354" s="158"/>
      <c r="AT354" s="153" t="s">
        <v>172</v>
      </c>
      <c r="AU354" s="153" t="s">
        <v>90</v>
      </c>
      <c r="AV354" s="13" t="s">
        <v>90</v>
      </c>
      <c r="AW354" s="13" t="s">
        <v>34</v>
      </c>
      <c r="AX354" s="13" t="s">
        <v>88</v>
      </c>
      <c r="AY354" s="153" t="s">
        <v>161</v>
      </c>
    </row>
    <row r="355" spans="2:65" s="13" customFormat="1" ht="11.25">
      <c r="B355" s="152"/>
      <c r="D355" s="146" t="s">
        <v>172</v>
      </c>
      <c r="F355" s="154" t="s">
        <v>1538</v>
      </c>
      <c r="H355" s="155">
        <v>13.246</v>
      </c>
      <c r="I355" s="156"/>
      <c r="L355" s="152"/>
      <c r="M355" s="157"/>
      <c r="T355" s="158"/>
      <c r="AT355" s="153" t="s">
        <v>172</v>
      </c>
      <c r="AU355" s="153" t="s">
        <v>90</v>
      </c>
      <c r="AV355" s="13" t="s">
        <v>90</v>
      </c>
      <c r="AW355" s="13" t="s">
        <v>4</v>
      </c>
      <c r="AX355" s="13" t="s">
        <v>88</v>
      </c>
      <c r="AY355" s="153" t="s">
        <v>161</v>
      </c>
    </row>
    <row r="356" spans="2:65" s="1" customFormat="1" ht="24.2" customHeight="1">
      <c r="B356" s="32"/>
      <c r="C356" s="132" t="s">
        <v>474</v>
      </c>
      <c r="D356" s="132" t="s">
        <v>165</v>
      </c>
      <c r="E356" s="133" t="s">
        <v>1539</v>
      </c>
      <c r="F356" s="134" t="s">
        <v>1540</v>
      </c>
      <c r="G356" s="135" t="s">
        <v>266</v>
      </c>
      <c r="H356" s="136">
        <v>13.3</v>
      </c>
      <c r="I356" s="137"/>
      <c r="J356" s="138">
        <f>ROUND(I356*H356,2)</f>
        <v>0</v>
      </c>
      <c r="K356" s="134" t="s">
        <v>180</v>
      </c>
      <c r="L356" s="32"/>
      <c r="M356" s="139" t="s">
        <v>1</v>
      </c>
      <c r="N356" s="140" t="s">
        <v>45</v>
      </c>
      <c r="P356" s="141">
        <f>O356*H356</f>
        <v>0</v>
      </c>
      <c r="Q356" s="141">
        <v>2.0000000000000002E-5</v>
      </c>
      <c r="R356" s="141">
        <f>Q356*H356</f>
        <v>2.6600000000000001E-4</v>
      </c>
      <c r="S356" s="141">
        <v>0</v>
      </c>
      <c r="T356" s="142">
        <f>S356*H356</f>
        <v>0</v>
      </c>
      <c r="AR356" s="143" t="s">
        <v>169</v>
      </c>
      <c r="AT356" s="143" t="s">
        <v>165</v>
      </c>
      <c r="AU356" s="143" t="s">
        <v>90</v>
      </c>
      <c r="AY356" s="17" t="s">
        <v>161</v>
      </c>
      <c r="BE356" s="144">
        <f>IF(N356="základní",J356,0)</f>
        <v>0</v>
      </c>
      <c r="BF356" s="144">
        <f>IF(N356="snížená",J356,0)</f>
        <v>0</v>
      </c>
      <c r="BG356" s="144">
        <f>IF(N356="zákl. přenesená",J356,0)</f>
        <v>0</v>
      </c>
      <c r="BH356" s="144">
        <f>IF(N356="sníž. přenesená",J356,0)</f>
        <v>0</v>
      </c>
      <c r="BI356" s="144">
        <f>IF(N356="nulová",J356,0)</f>
        <v>0</v>
      </c>
      <c r="BJ356" s="17" t="s">
        <v>88</v>
      </c>
      <c r="BK356" s="144">
        <f>ROUND(I356*H356,2)</f>
        <v>0</v>
      </c>
      <c r="BL356" s="17" t="s">
        <v>169</v>
      </c>
      <c r="BM356" s="143" t="s">
        <v>1541</v>
      </c>
    </row>
    <row r="357" spans="2:65" s="12" customFormat="1" ht="11.25">
      <c r="B357" s="145"/>
      <c r="D357" s="146" t="s">
        <v>172</v>
      </c>
      <c r="E357" s="147" t="s">
        <v>1</v>
      </c>
      <c r="F357" s="148" t="s">
        <v>1354</v>
      </c>
      <c r="H357" s="147" t="s">
        <v>1</v>
      </c>
      <c r="I357" s="149"/>
      <c r="L357" s="145"/>
      <c r="M357" s="150"/>
      <c r="T357" s="151"/>
      <c r="AT357" s="147" t="s">
        <v>172</v>
      </c>
      <c r="AU357" s="147" t="s">
        <v>90</v>
      </c>
      <c r="AV357" s="12" t="s">
        <v>88</v>
      </c>
      <c r="AW357" s="12" t="s">
        <v>34</v>
      </c>
      <c r="AX357" s="12" t="s">
        <v>80</v>
      </c>
      <c r="AY357" s="147" t="s">
        <v>161</v>
      </c>
    </row>
    <row r="358" spans="2:65" s="13" customFormat="1" ht="11.25">
      <c r="B358" s="152"/>
      <c r="D358" s="146" t="s">
        <v>172</v>
      </c>
      <c r="E358" s="153" t="s">
        <v>1</v>
      </c>
      <c r="F358" s="154" t="s">
        <v>1542</v>
      </c>
      <c r="H358" s="155">
        <v>13.3</v>
      </c>
      <c r="I358" s="156"/>
      <c r="L358" s="152"/>
      <c r="M358" s="157"/>
      <c r="T358" s="158"/>
      <c r="AT358" s="153" t="s">
        <v>172</v>
      </c>
      <c r="AU358" s="153" t="s">
        <v>90</v>
      </c>
      <c r="AV358" s="13" t="s">
        <v>90</v>
      </c>
      <c r="AW358" s="13" t="s">
        <v>34</v>
      </c>
      <c r="AX358" s="13" t="s">
        <v>88</v>
      </c>
      <c r="AY358" s="153" t="s">
        <v>161</v>
      </c>
    </row>
    <row r="359" spans="2:65" s="1" customFormat="1" ht="24.2" customHeight="1">
      <c r="B359" s="32"/>
      <c r="C359" s="173" t="s">
        <v>479</v>
      </c>
      <c r="D359" s="173" t="s">
        <v>255</v>
      </c>
      <c r="E359" s="174" t="s">
        <v>1543</v>
      </c>
      <c r="F359" s="175" t="s">
        <v>1544</v>
      </c>
      <c r="G359" s="176" t="s">
        <v>266</v>
      </c>
      <c r="H359" s="177">
        <v>13.699</v>
      </c>
      <c r="I359" s="178"/>
      <c r="J359" s="179">
        <f>ROUND(I359*H359,2)</f>
        <v>0</v>
      </c>
      <c r="K359" s="175" t="s">
        <v>180</v>
      </c>
      <c r="L359" s="180"/>
      <c r="M359" s="181" t="s">
        <v>1</v>
      </c>
      <c r="N359" s="182" t="s">
        <v>45</v>
      </c>
      <c r="P359" s="141">
        <f>O359*H359</f>
        <v>0</v>
      </c>
      <c r="Q359" s="141">
        <v>1.6619999999999999E-2</v>
      </c>
      <c r="R359" s="141">
        <f>Q359*H359</f>
        <v>0.22767737999999998</v>
      </c>
      <c r="S359" s="141">
        <v>0</v>
      </c>
      <c r="T359" s="142">
        <f>S359*H359</f>
        <v>0</v>
      </c>
      <c r="AR359" s="143" t="s">
        <v>228</v>
      </c>
      <c r="AT359" s="143" t="s">
        <v>255</v>
      </c>
      <c r="AU359" s="143" t="s">
        <v>90</v>
      </c>
      <c r="AY359" s="17" t="s">
        <v>161</v>
      </c>
      <c r="BE359" s="144">
        <f>IF(N359="základní",J359,0)</f>
        <v>0</v>
      </c>
      <c r="BF359" s="144">
        <f>IF(N359="snížená",J359,0)</f>
        <v>0</v>
      </c>
      <c r="BG359" s="144">
        <f>IF(N359="zákl. přenesená",J359,0)</f>
        <v>0</v>
      </c>
      <c r="BH359" s="144">
        <f>IF(N359="sníž. přenesená",J359,0)</f>
        <v>0</v>
      </c>
      <c r="BI359" s="144">
        <f>IF(N359="nulová",J359,0)</f>
        <v>0</v>
      </c>
      <c r="BJ359" s="17" t="s">
        <v>88</v>
      </c>
      <c r="BK359" s="144">
        <f>ROUND(I359*H359,2)</f>
        <v>0</v>
      </c>
      <c r="BL359" s="17" t="s">
        <v>169</v>
      </c>
      <c r="BM359" s="143" t="s">
        <v>1545</v>
      </c>
    </row>
    <row r="360" spans="2:65" s="12" customFormat="1" ht="11.25">
      <c r="B360" s="145"/>
      <c r="D360" s="146" t="s">
        <v>172</v>
      </c>
      <c r="E360" s="147" t="s">
        <v>1</v>
      </c>
      <c r="F360" s="148" t="s">
        <v>1354</v>
      </c>
      <c r="H360" s="147" t="s">
        <v>1</v>
      </c>
      <c r="I360" s="149"/>
      <c r="L360" s="145"/>
      <c r="M360" s="150"/>
      <c r="T360" s="151"/>
      <c r="AT360" s="147" t="s">
        <v>172</v>
      </c>
      <c r="AU360" s="147" t="s">
        <v>90</v>
      </c>
      <c r="AV360" s="12" t="s">
        <v>88</v>
      </c>
      <c r="AW360" s="12" t="s">
        <v>34</v>
      </c>
      <c r="AX360" s="12" t="s">
        <v>80</v>
      </c>
      <c r="AY360" s="147" t="s">
        <v>161</v>
      </c>
    </row>
    <row r="361" spans="2:65" s="13" customFormat="1" ht="11.25">
      <c r="B361" s="152"/>
      <c r="D361" s="146" t="s">
        <v>172</v>
      </c>
      <c r="E361" s="153" t="s">
        <v>1</v>
      </c>
      <c r="F361" s="154" t="s">
        <v>1542</v>
      </c>
      <c r="H361" s="155">
        <v>13.3</v>
      </c>
      <c r="I361" s="156"/>
      <c r="L361" s="152"/>
      <c r="M361" s="157"/>
      <c r="T361" s="158"/>
      <c r="AT361" s="153" t="s">
        <v>172</v>
      </c>
      <c r="AU361" s="153" t="s">
        <v>90</v>
      </c>
      <c r="AV361" s="13" t="s">
        <v>90</v>
      </c>
      <c r="AW361" s="13" t="s">
        <v>34</v>
      </c>
      <c r="AX361" s="13" t="s">
        <v>88</v>
      </c>
      <c r="AY361" s="153" t="s">
        <v>161</v>
      </c>
    </row>
    <row r="362" spans="2:65" s="13" customFormat="1" ht="11.25">
      <c r="B362" s="152"/>
      <c r="D362" s="146" t="s">
        <v>172</v>
      </c>
      <c r="F362" s="154" t="s">
        <v>1546</v>
      </c>
      <c r="H362" s="155">
        <v>13.699</v>
      </c>
      <c r="I362" s="156"/>
      <c r="L362" s="152"/>
      <c r="M362" s="157"/>
      <c r="T362" s="158"/>
      <c r="AT362" s="153" t="s">
        <v>172</v>
      </c>
      <c r="AU362" s="153" t="s">
        <v>90</v>
      </c>
      <c r="AV362" s="13" t="s">
        <v>90</v>
      </c>
      <c r="AW362" s="13" t="s">
        <v>4</v>
      </c>
      <c r="AX362" s="13" t="s">
        <v>88</v>
      </c>
      <c r="AY362" s="153" t="s">
        <v>161</v>
      </c>
    </row>
    <row r="363" spans="2:65" s="1" customFormat="1" ht="24.2" customHeight="1">
      <c r="B363" s="32"/>
      <c r="C363" s="132" t="s">
        <v>485</v>
      </c>
      <c r="D363" s="132" t="s">
        <v>165</v>
      </c>
      <c r="E363" s="133" t="s">
        <v>1547</v>
      </c>
      <c r="F363" s="134" t="s">
        <v>1548</v>
      </c>
      <c r="G363" s="135" t="s">
        <v>266</v>
      </c>
      <c r="H363" s="136">
        <v>4.9000000000000004</v>
      </c>
      <c r="I363" s="137"/>
      <c r="J363" s="138">
        <f>ROUND(I363*H363,2)</f>
        <v>0</v>
      </c>
      <c r="K363" s="134" t="s">
        <v>180</v>
      </c>
      <c r="L363" s="32"/>
      <c r="M363" s="139" t="s">
        <v>1</v>
      </c>
      <c r="N363" s="140" t="s">
        <v>45</v>
      </c>
      <c r="P363" s="141">
        <f>O363*H363</f>
        <v>0</v>
      </c>
      <c r="Q363" s="141">
        <v>0</v>
      </c>
      <c r="R363" s="141">
        <f>Q363*H363</f>
        <v>0</v>
      </c>
      <c r="S363" s="141">
        <v>0.03</v>
      </c>
      <c r="T363" s="142">
        <f>S363*H363</f>
        <v>0.14699999999999999</v>
      </c>
      <c r="AR363" s="143" t="s">
        <v>169</v>
      </c>
      <c r="AT363" s="143" t="s">
        <v>165</v>
      </c>
      <c r="AU363" s="143" t="s">
        <v>90</v>
      </c>
      <c r="AY363" s="17" t="s">
        <v>161</v>
      </c>
      <c r="BE363" s="144">
        <f>IF(N363="základní",J363,0)</f>
        <v>0</v>
      </c>
      <c r="BF363" s="144">
        <f>IF(N363="snížená",J363,0)</f>
        <v>0</v>
      </c>
      <c r="BG363" s="144">
        <f>IF(N363="zákl. přenesená",J363,0)</f>
        <v>0</v>
      </c>
      <c r="BH363" s="144">
        <f>IF(N363="sníž. přenesená",J363,0)</f>
        <v>0</v>
      </c>
      <c r="BI363" s="144">
        <f>IF(N363="nulová",J363,0)</f>
        <v>0</v>
      </c>
      <c r="BJ363" s="17" t="s">
        <v>88</v>
      </c>
      <c r="BK363" s="144">
        <f>ROUND(I363*H363,2)</f>
        <v>0</v>
      </c>
      <c r="BL363" s="17" t="s">
        <v>169</v>
      </c>
      <c r="BM363" s="143" t="s">
        <v>1549</v>
      </c>
    </row>
    <row r="364" spans="2:65" s="12" customFormat="1" ht="11.25">
      <c r="B364" s="145"/>
      <c r="D364" s="146" t="s">
        <v>172</v>
      </c>
      <c r="E364" s="147" t="s">
        <v>1</v>
      </c>
      <c r="F364" s="148" t="s">
        <v>1550</v>
      </c>
      <c r="H364" s="147" t="s">
        <v>1</v>
      </c>
      <c r="I364" s="149"/>
      <c r="L364" s="145"/>
      <c r="M364" s="150"/>
      <c r="T364" s="151"/>
      <c r="AT364" s="147" t="s">
        <v>172</v>
      </c>
      <c r="AU364" s="147" t="s">
        <v>90</v>
      </c>
      <c r="AV364" s="12" t="s">
        <v>88</v>
      </c>
      <c r="AW364" s="12" t="s">
        <v>34</v>
      </c>
      <c r="AX364" s="12" t="s">
        <v>80</v>
      </c>
      <c r="AY364" s="147" t="s">
        <v>161</v>
      </c>
    </row>
    <row r="365" spans="2:65" s="13" customFormat="1" ht="11.25">
      <c r="B365" s="152"/>
      <c r="D365" s="146" t="s">
        <v>172</v>
      </c>
      <c r="E365" s="153" t="s">
        <v>1</v>
      </c>
      <c r="F365" s="154" t="s">
        <v>1551</v>
      </c>
      <c r="H365" s="155">
        <v>4.9000000000000004</v>
      </c>
      <c r="I365" s="156"/>
      <c r="L365" s="152"/>
      <c r="M365" s="157"/>
      <c r="T365" s="158"/>
      <c r="AT365" s="153" t="s">
        <v>172</v>
      </c>
      <c r="AU365" s="153" t="s">
        <v>90</v>
      </c>
      <c r="AV365" s="13" t="s">
        <v>90</v>
      </c>
      <c r="AW365" s="13" t="s">
        <v>34</v>
      </c>
      <c r="AX365" s="13" t="s">
        <v>88</v>
      </c>
      <c r="AY365" s="153" t="s">
        <v>161</v>
      </c>
    </row>
    <row r="366" spans="2:65" s="1" customFormat="1" ht="24.2" customHeight="1">
      <c r="B366" s="32"/>
      <c r="C366" s="132" t="s">
        <v>491</v>
      </c>
      <c r="D366" s="132" t="s">
        <v>165</v>
      </c>
      <c r="E366" s="133" t="s">
        <v>1552</v>
      </c>
      <c r="F366" s="134" t="s">
        <v>1553</v>
      </c>
      <c r="G366" s="135" t="s">
        <v>407</v>
      </c>
      <c r="H366" s="136">
        <v>9</v>
      </c>
      <c r="I366" s="137"/>
      <c r="J366" s="138">
        <f>ROUND(I366*H366,2)</f>
        <v>0</v>
      </c>
      <c r="K366" s="134" t="s">
        <v>180</v>
      </c>
      <c r="L366" s="32"/>
      <c r="M366" s="139" t="s">
        <v>1</v>
      </c>
      <c r="N366" s="140" t="s">
        <v>45</v>
      </c>
      <c r="P366" s="141">
        <f>O366*H366</f>
        <v>0</v>
      </c>
      <c r="Q366" s="141">
        <v>3.0000000000000001E-5</v>
      </c>
      <c r="R366" s="141">
        <f>Q366*H366</f>
        <v>2.7E-4</v>
      </c>
      <c r="S366" s="141">
        <v>0</v>
      </c>
      <c r="T366" s="142">
        <f>S366*H366</f>
        <v>0</v>
      </c>
      <c r="AR366" s="143" t="s">
        <v>169</v>
      </c>
      <c r="AT366" s="143" t="s">
        <v>165</v>
      </c>
      <c r="AU366" s="143" t="s">
        <v>90</v>
      </c>
      <c r="AY366" s="17" t="s">
        <v>161</v>
      </c>
      <c r="BE366" s="144">
        <f>IF(N366="základní",J366,0)</f>
        <v>0</v>
      </c>
      <c r="BF366" s="144">
        <f>IF(N366="snížená",J366,0)</f>
        <v>0</v>
      </c>
      <c r="BG366" s="144">
        <f>IF(N366="zákl. přenesená",J366,0)</f>
        <v>0</v>
      </c>
      <c r="BH366" s="144">
        <f>IF(N366="sníž. přenesená",J366,0)</f>
        <v>0</v>
      </c>
      <c r="BI366" s="144">
        <f>IF(N366="nulová",J366,0)</f>
        <v>0</v>
      </c>
      <c r="BJ366" s="17" t="s">
        <v>88</v>
      </c>
      <c r="BK366" s="144">
        <f>ROUND(I366*H366,2)</f>
        <v>0</v>
      </c>
      <c r="BL366" s="17" t="s">
        <v>169</v>
      </c>
      <c r="BM366" s="143" t="s">
        <v>1554</v>
      </c>
    </row>
    <row r="367" spans="2:65" s="12" customFormat="1" ht="11.25">
      <c r="B367" s="145"/>
      <c r="D367" s="146" t="s">
        <v>172</v>
      </c>
      <c r="E367" s="147" t="s">
        <v>1</v>
      </c>
      <c r="F367" s="148" t="s">
        <v>1555</v>
      </c>
      <c r="H367" s="147" t="s">
        <v>1</v>
      </c>
      <c r="I367" s="149"/>
      <c r="L367" s="145"/>
      <c r="M367" s="150"/>
      <c r="T367" s="151"/>
      <c r="AT367" s="147" t="s">
        <v>172</v>
      </c>
      <c r="AU367" s="147" t="s">
        <v>90</v>
      </c>
      <c r="AV367" s="12" t="s">
        <v>88</v>
      </c>
      <c r="AW367" s="12" t="s">
        <v>34</v>
      </c>
      <c r="AX367" s="12" t="s">
        <v>80</v>
      </c>
      <c r="AY367" s="147" t="s">
        <v>161</v>
      </c>
    </row>
    <row r="368" spans="2:65" s="13" customFormat="1" ht="11.25">
      <c r="B368" s="152"/>
      <c r="D368" s="146" t="s">
        <v>172</v>
      </c>
      <c r="E368" s="153" t="s">
        <v>1</v>
      </c>
      <c r="F368" s="154" t="s">
        <v>233</v>
      </c>
      <c r="H368" s="155">
        <v>9</v>
      </c>
      <c r="I368" s="156"/>
      <c r="L368" s="152"/>
      <c r="M368" s="157"/>
      <c r="T368" s="158"/>
      <c r="AT368" s="153" t="s">
        <v>172</v>
      </c>
      <c r="AU368" s="153" t="s">
        <v>90</v>
      </c>
      <c r="AV368" s="13" t="s">
        <v>90</v>
      </c>
      <c r="AW368" s="13" t="s">
        <v>34</v>
      </c>
      <c r="AX368" s="13" t="s">
        <v>88</v>
      </c>
      <c r="AY368" s="153" t="s">
        <v>161</v>
      </c>
    </row>
    <row r="369" spans="2:65" s="1" customFormat="1" ht="21.75" customHeight="1">
      <c r="B369" s="32"/>
      <c r="C369" s="173" t="s">
        <v>500</v>
      </c>
      <c r="D369" s="173" t="s">
        <v>255</v>
      </c>
      <c r="E369" s="174" t="s">
        <v>1556</v>
      </c>
      <c r="F369" s="175" t="s">
        <v>1557</v>
      </c>
      <c r="G369" s="176" t="s">
        <v>407</v>
      </c>
      <c r="H369" s="177">
        <v>9</v>
      </c>
      <c r="I369" s="178"/>
      <c r="J369" s="179">
        <f>ROUND(I369*H369,2)</f>
        <v>0</v>
      </c>
      <c r="K369" s="175" t="s">
        <v>180</v>
      </c>
      <c r="L369" s="180"/>
      <c r="M369" s="181" t="s">
        <v>1</v>
      </c>
      <c r="N369" s="182" t="s">
        <v>45</v>
      </c>
      <c r="P369" s="141">
        <f>O369*H369</f>
        <v>0</v>
      </c>
      <c r="Q369" s="141">
        <v>8.9999999999999998E-4</v>
      </c>
      <c r="R369" s="141">
        <f>Q369*H369</f>
        <v>8.0999999999999996E-3</v>
      </c>
      <c r="S369" s="141">
        <v>0</v>
      </c>
      <c r="T369" s="142">
        <f>S369*H369</f>
        <v>0</v>
      </c>
      <c r="AR369" s="143" t="s">
        <v>228</v>
      </c>
      <c r="AT369" s="143" t="s">
        <v>255</v>
      </c>
      <c r="AU369" s="143" t="s">
        <v>90</v>
      </c>
      <c r="AY369" s="17" t="s">
        <v>161</v>
      </c>
      <c r="BE369" s="144">
        <f>IF(N369="základní",J369,0)</f>
        <v>0</v>
      </c>
      <c r="BF369" s="144">
        <f>IF(N369="snížená",J369,0)</f>
        <v>0</v>
      </c>
      <c r="BG369" s="144">
        <f>IF(N369="zákl. přenesená",J369,0)</f>
        <v>0</v>
      </c>
      <c r="BH369" s="144">
        <f>IF(N369="sníž. přenesená",J369,0)</f>
        <v>0</v>
      </c>
      <c r="BI369" s="144">
        <f>IF(N369="nulová",J369,0)</f>
        <v>0</v>
      </c>
      <c r="BJ369" s="17" t="s">
        <v>88</v>
      </c>
      <c r="BK369" s="144">
        <f>ROUND(I369*H369,2)</f>
        <v>0</v>
      </c>
      <c r="BL369" s="17" t="s">
        <v>169</v>
      </c>
      <c r="BM369" s="143" t="s">
        <v>1558</v>
      </c>
    </row>
    <row r="370" spans="2:65" s="12" customFormat="1" ht="11.25">
      <c r="B370" s="145"/>
      <c r="D370" s="146" t="s">
        <v>172</v>
      </c>
      <c r="E370" s="147" t="s">
        <v>1</v>
      </c>
      <c r="F370" s="148" t="s">
        <v>1555</v>
      </c>
      <c r="H370" s="147" t="s">
        <v>1</v>
      </c>
      <c r="I370" s="149"/>
      <c r="L370" s="145"/>
      <c r="M370" s="150"/>
      <c r="T370" s="151"/>
      <c r="AT370" s="147" t="s">
        <v>172</v>
      </c>
      <c r="AU370" s="147" t="s">
        <v>90</v>
      </c>
      <c r="AV370" s="12" t="s">
        <v>88</v>
      </c>
      <c r="AW370" s="12" t="s">
        <v>34</v>
      </c>
      <c r="AX370" s="12" t="s">
        <v>80</v>
      </c>
      <c r="AY370" s="147" t="s">
        <v>161</v>
      </c>
    </row>
    <row r="371" spans="2:65" s="13" customFormat="1" ht="11.25">
      <c r="B371" s="152"/>
      <c r="D371" s="146" t="s">
        <v>172</v>
      </c>
      <c r="E371" s="153" t="s">
        <v>1</v>
      </c>
      <c r="F371" s="154" t="s">
        <v>233</v>
      </c>
      <c r="H371" s="155">
        <v>9</v>
      </c>
      <c r="I371" s="156"/>
      <c r="L371" s="152"/>
      <c r="M371" s="157"/>
      <c r="T371" s="158"/>
      <c r="AT371" s="153" t="s">
        <v>172</v>
      </c>
      <c r="AU371" s="153" t="s">
        <v>90</v>
      </c>
      <c r="AV371" s="13" t="s">
        <v>90</v>
      </c>
      <c r="AW371" s="13" t="s">
        <v>34</v>
      </c>
      <c r="AX371" s="13" t="s">
        <v>88</v>
      </c>
      <c r="AY371" s="153" t="s">
        <v>161</v>
      </c>
    </row>
    <row r="372" spans="2:65" s="1" customFormat="1" ht="33" customHeight="1">
      <c r="B372" s="32"/>
      <c r="C372" s="132" t="s">
        <v>506</v>
      </c>
      <c r="D372" s="132" t="s">
        <v>165</v>
      </c>
      <c r="E372" s="133" t="s">
        <v>1559</v>
      </c>
      <c r="F372" s="134" t="s">
        <v>1560</v>
      </c>
      <c r="G372" s="135" t="s">
        <v>407</v>
      </c>
      <c r="H372" s="136">
        <v>24</v>
      </c>
      <c r="I372" s="137"/>
      <c r="J372" s="138">
        <f>ROUND(I372*H372,2)</f>
        <v>0</v>
      </c>
      <c r="K372" s="134" t="s">
        <v>180</v>
      </c>
      <c r="L372" s="32"/>
      <c r="M372" s="139" t="s">
        <v>1</v>
      </c>
      <c r="N372" s="140" t="s">
        <v>45</v>
      </c>
      <c r="P372" s="141">
        <f>O372*H372</f>
        <v>0</v>
      </c>
      <c r="Q372" s="141">
        <v>0</v>
      </c>
      <c r="R372" s="141">
        <f>Q372*H372</f>
        <v>0</v>
      </c>
      <c r="S372" s="141">
        <v>0</v>
      </c>
      <c r="T372" s="142">
        <f>S372*H372</f>
        <v>0</v>
      </c>
      <c r="AR372" s="143" t="s">
        <v>169</v>
      </c>
      <c r="AT372" s="143" t="s">
        <v>165</v>
      </c>
      <c r="AU372" s="143" t="s">
        <v>90</v>
      </c>
      <c r="AY372" s="17" t="s">
        <v>161</v>
      </c>
      <c r="BE372" s="144">
        <f>IF(N372="základní",J372,0)</f>
        <v>0</v>
      </c>
      <c r="BF372" s="144">
        <f>IF(N372="snížená",J372,0)</f>
        <v>0</v>
      </c>
      <c r="BG372" s="144">
        <f>IF(N372="zákl. přenesená",J372,0)</f>
        <v>0</v>
      </c>
      <c r="BH372" s="144">
        <f>IF(N372="sníž. přenesená",J372,0)</f>
        <v>0</v>
      </c>
      <c r="BI372" s="144">
        <f>IF(N372="nulová",J372,0)</f>
        <v>0</v>
      </c>
      <c r="BJ372" s="17" t="s">
        <v>88</v>
      </c>
      <c r="BK372" s="144">
        <f>ROUND(I372*H372,2)</f>
        <v>0</v>
      </c>
      <c r="BL372" s="17" t="s">
        <v>169</v>
      </c>
      <c r="BM372" s="143" t="s">
        <v>608</v>
      </c>
    </row>
    <row r="373" spans="2:65" s="12" customFormat="1" ht="11.25">
      <c r="B373" s="145"/>
      <c r="D373" s="146" t="s">
        <v>172</v>
      </c>
      <c r="E373" s="147" t="s">
        <v>1</v>
      </c>
      <c r="F373" s="148" t="s">
        <v>1555</v>
      </c>
      <c r="H373" s="147" t="s">
        <v>1</v>
      </c>
      <c r="I373" s="149"/>
      <c r="L373" s="145"/>
      <c r="M373" s="150"/>
      <c r="T373" s="151"/>
      <c r="AT373" s="147" t="s">
        <v>172</v>
      </c>
      <c r="AU373" s="147" t="s">
        <v>90</v>
      </c>
      <c r="AV373" s="12" t="s">
        <v>88</v>
      </c>
      <c r="AW373" s="12" t="s">
        <v>34</v>
      </c>
      <c r="AX373" s="12" t="s">
        <v>80</v>
      </c>
      <c r="AY373" s="147" t="s">
        <v>161</v>
      </c>
    </row>
    <row r="374" spans="2:65" s="13" customFormat="1" ht="11.25">
      <c r="B374" s="152"/>
      <c r="D374" s="146" t="s">
        <v>172</v>
      </c>
      <c r="E374" s="153" t="s">
        <v>1</v>
      </c>
      <c r="F374" s="154" t="s">
        <v>1561</v>
      </c>
      <c r="H374" s="155">
        <v>24</v>
      </c>
      <c r="I374" s="156"/>
      <c r="L374" s="152"/>
      <c r="M374" s="157"/>
      <c r="T374" s="158"/>
      <c r="AT374" s="153" t="s">
        <v>172</v>
      </c>
      <c r="AU374" s="153" t="s">
        <v>90</v>
      </c>
      <c r="AV374" s="13" t="s">
        <v>90</v>
      </c>
      <c r="AW374" s="13" t="s">
        <v>34</v>
      </c>
      <c r="AX374" s="13" t="s">
        <v>80</v>
      </c>
      <c r="AY374" s="153" t="s">
        <v>161</v>
      </c>
    </row>
    <row r="375" spans="2:65" s="14" customFormat="1" ht="11.25">
      <c r="B375" s="159"/>
      <c r="D375" s="146" t="s">
        <v>172</v>
      </c>
      <c r="E375" s="160" t="s">
        <v>1</v>
      </c>
      <c r="F375" s="161" t="s">
        <v>177</v>
      </c>
      <c r="H375" s="162">
        <v>24</v>
      </c>
      <c r="I375" s="163"/>
      <c r="L375" s="159"/>
      <c r="M375" s="164"/>
      <c r="T375" s="165"/>
      <c r="AT375" s="160" t="s">
        <v>172</v>
      </c>
      <c r="AU375" s="160" t="s">
        <v>90</v>
      </c>
      <c r="AV375" s="14" t="s">
        <v>169</v>
      </c>
      <c r="AW375" s="14" t="s">
        <v>34</v>
      </c>
      <c r="AX375" s="14" t="s">
        <v>88</v>
      </c>
      <c r="AY375" s="160" t="s">
        <v>161</v>
      </c>
    </row>
    <row r="376" spans="2:65" s="1" customFormat="1" ht="16.5" customHeight="1">
      <c r="B376" s="32"/>
      <c r="C376" s="173" t="s">
        <v>510</v>
      </c>
      <c r="D376" s="173" t="s">
        <v>255</v>
      </c>
      <c r="E376" s="174" t="s">
        <v>1562</v>
      </c>
      <c r="F376" s="175" t="s">
        <v>1563</v>
      </c>
      <c r="G376" s="176" t="s">
        <v>407</v>
      </c>
      <c r="H376" s="177">
        <v>13.2</v>
      </c>
      <c r="I376" s="178"/>
      <c r="J376" s="179">
        <f>ROUND(I376*H376,2)</f>
        <v>0</v>
      </c>
      <c r="K376" s="175" t="s">
        <v>180</v>
      </c>
      <c r="L376" s="180"/>
      <c r="M376" s="181" t="s">
        <v>1</v>
      </c>
      <c r="N376" s="182" t="s">
        <v>45</v>
      </c>
      <c r="P376" s="141">
        <f>O376*H376</f>
        <v>0</v>
      </c>
      <c r="Q376" s="141">
        <v>5.4000000000000001E-4</v>
      </c>
      <c r="R376" s="141">
        <f>Q376*H376</f>
        <v>7.1279999999999998E-3</v>
      </c>
      <c r="S376" s="141">
        <v>0</v>
      </c>
      <c r="T376" s="142">
        <f>S376*H376</f>
        <v>0</v>
      </c>
      <c r="AR376" s="143" t="s">
        <v>228</v>
      </c>
      <c r="AT376" s="143" t="s">
        <v>255</v>
      </c>
      <c r="AU376" s="143" t="s">
        <v>90</v>
      </c>
      <c r="AY376" s="17" t="s">
        <v>161</v>
      </c>
      <c r="BE376" s="144">
        <f>IF(N376="základní",J376,0)</f>
        <v>0</v>
      </c>
      <c r="BF376" s="144">
        <f>IF(N376="snížená",J376,0)</f>
        <v>0</v>
      </c>
      <c r="BG376" s="144">
        <f>IF(N376="zákl. přenesená",J376,0)</f>
        <v>0</v>
      </c>
      <c r="BH376" s="144">
        <f>IF(N376="sníž. přenesená",J376,0)</f>
        <v>0</v>
      </c>
      <c r="BI376" s="144">
        <f>IF(N376="nulová",J376,0)</f>
        <v>0</v>
      </c>
      <c r="BJ376" s="17" t="s">
        <v>88</v>
      </c>
      <c r="BK376" s="144">
        <f>ROUND(I376*H376,2)</f>
        <v>0</v>
      </c>
      <c r="BL376" s="17" t="s">
        <v>169</v>
      </c>
      <c r="BM376" s="143" t="s">
        <v>621</v>
      </c>
    </row>
    <row r="377" spans="2:65" s="13" customFormat="1" ht="11.25">
      <c r="B377" s="152"/>
      <c r="D377" s="146" t="s">
        <v>172</v>
      </c>
      <c r="E377" s="153" t="s">
        <v>1</v>
      </c>
      <c r="F377" s="154" t="s">
        <v>1564</v>
      </c>
      <c r="H377" s="155">
        <v>13.2</v>
      </c>
      <c r="I377" s="156"/>
      <c r="L377" s="152"/>
      <c r="M377" s="157"/>
      <c r="T377" s="158"/>
      <c r="AT377" s="153" t="s">
        <v>172</v>
      </c>
      <c r="AU377" s="153" t="s">
        <v>90</v>
      </c>
      <c r="AV377" s="13" t="s">
        <v>90</v>
      </c>
      <c r="AW377" s="13" t="s">
        <v>34</v>
      </c>
      <c r="AX377" s="13" t="s">
        <v>80</v>
      </c>
      <c r="AY377" s="153" t="s">
        <v>161</v>
      </c>
    </row>
    <row r="378" spans="2:65" s="14" customFormat="1" ht="11.25">
      <c r="B378" s="159"/>
      <c r="D378" s="146" t="s">
        <v>172</v>
      </c>
      <c r="E378" s="160" t="s">
        <v>1</v>
      </c>
      <c r="F378" s="161" t="s">
        <v>177</v>
      </c>
      <c r="H378" s="162">
        <v>13.2</v>
      </c>
      <c r="I378" s="163"/>
      <c r="L378" s="159"/>
      <c r="M378" s="164"/>
      <c r="T378" s="165"/>
      <c r="AT378" s="160" t="s">
        <v>172</v>
      </c>
      <c r="AU378" s="160" t="s">
        <v>90</v>
      </c>
      <c r="AV378" s="14" t="s">
        <v>169</v>
      </c>
      <c r="AW378" s="14" t="s">
        <v>34</v>
      </c>
      <c r="AX378" s="14" t="s">
        <v>88</v>
      </c>
      <c r="AY378" s="160" t="s">
        <v>161</v>
      </c>
    </row>
    <row r="379" spans="2:65" s="1" customFormat="1" ht="16.5" customHeight="1">
      <c r="B379" s="32"/>
      <c r="C379" s="173" t="s">
        <v>514</v>
      </c>
      <c r="D379" s="173" t="s">
        <v>255</v>
      </c>
      <c r="E379" s="174" t="s">
        <v>1565</v>
      </c>
      <c r="F379" s="175" t="s">
        <v>1566</v>
      </c>
      <c r="G379" s="176" t="s">
        <v>407</v>
      </c>
      <c r="H379" s="177">
        <v>13.2</v>
      </c>
      <c r="I379" s="178"/>
      <c r="J379" s="179">
        <f>ROUND(I379*H379,2)</f>
        <v>0</v>
      </c>
      <c r="K379" s="175" t="s">
        <v>180</v>
      </c>
      <c r="L379" s="180"/>
      <c r="M379" s="181" t="s">
        <v>1</v>
      </c>
      <c r="N379" s="182" t="s">
        <v>45</v>
      </c>
      <c r="P379" s="141">
        <f>O379*H379</f>
        <v>0</v>
      </c>
      <c r="Q379" s="141">
        <v>6.4999999999999997E-4</v>
      </c>
      <c r="R379" s="141">
        <f>Q379*H379</f>
        <v>8.5799999999999991E-3</v>
      </c>
      <c r="S379" s="141">
        <v>0</v>
      </c>
      <c r="T379" s="142">
        <f>S379*H379</f>
        <v>0</v>
      </c>
      <c r="AR379" s="143" t="s">
        <v>228</v>
      </c>
      <c r="AT379" s="143" t="s">
        <v>255</v>
      </c>
      <c r="AU379" s="143" t="s">
        <v>90</v>
      </c>
      <c r="AY379" s="17" t="s">
        <v>161</v>
      </c>
      <c r="BE379" s="144">
        <f>IF(N379="základní",J379,0)</f>
        <v>0</v>
      </c>
      <c r="BF379" s="144">
        <f>IF(N379="snížená",J379,0)</f>
        <v>0</v>
      </c>
      <c r="BG379" s="144">
        <f>IF(N379="zákl. přenesená",J379,0)</f>
        <v>0</v>
      </c>
      <c r="BH379" s="144">
        <f>IF(N379="sníž. přenesená",J379,0)</f>
        <v>0</v>
      </c>
      <c r="BI379" s="144">
        <f>IF(N379="nulová",J379,0)</f>
        <v>0</v>
      </c>
      <c r="BJ379" s="17" t="s">
        <v>88</v>
      </c>
      <c r="BK379" s="144">
        <f>ROUND(I379*H379,2)</f>
        <v>0</v>
      </c>
      <c r="BL379" s="17" t="s">
        <v>169</v>
      </c>
      <c r="BM379" s="143" t="s">
        <v>630</v>
      </c>
    </row>
    <row r="380" spans="2:65" s="13" customFormat="1" ht="11.25">
      <c r="B380" s="152"/>
      <c r="D380" s="146" t="s">
        <v>172</v>
      </c>
      <c r="E380" s="153" t="s">
        <v>1</v>
      </c>
      <c r="F380" s="154" t="s">
        <v>1564</v>
      </c>
      <c r="H380" s="155">
        <v>13.2</v>
      </c>
      <c r="I380" s="156"/>
      <c r="L380" s="152"/>
      <c r="M380" s="157"/>
      <c r="T380" s="158"/>
      <c r="AT380" s="153" t="s">
        <v>172</v>
      </c>
      <c r="AU380" s="153" t="s">
        <v>90</v>
      </c>
      <c r="AV380" s="13" t="s">
        <v>90</v>
      </c>
      <c r="AW380" s="13" t="s">
        <v>34</v>
      </c>
      <c r="AX380" s="13" t="s">
        <v>80</v>
      </c>
      <c r="AY380" s="153" t="s">
        <v>161</v>
      </c>
    </row>
    <row r="381" spans="2:65" s="14" customFormat="1" ht="11.25">
      <c r="B381" s="159"/>
      <c r="D381" s="146" t="s">
        <v>172</v>
      </c>
      <c r="E381" s="160" t="s">
        <v>1</v>
      </c>
      <c r="F381" s="161" t="s">
        <v>177</v>
      </c>
      <c r="H381" s="162">
        <v>13.2</v>
      </c>
      <c r="I381" s="163"/>
      <c r="L381" s="159"/>
      <c r="M381" s="164"/>
      <c r="T381" s="165"/>
      <c r="AT381" s="160" t="s">
        <v>172</v>
      </c>
      <c r="AU381" s="160" t="s">
        <v>90</v>
      </c>
      <c r="AV381" s="14" t="s">
        <v>169</v>
      </c>
      <c r="AW381" s="14" t="s">
        <v>34</v>
      </c>
      <c r="AX381" s="14" t="s">
        <v>88</v>
      </c>
      <c r="AY381" s="160" t="s">
        <v>161</v>
      </c>
    </row>
    <row r="382" spans="2:65" s="1" customFormat="1" ht="33" customHeight="1">
      <c r="B382" s="32"/>
      <c r="C382" s="132" t="s">
        <v>518</v>
      </c>
      <c r="D382" s="132" t="s">
        <v>165</v>
      </c>
      <c r="E382" s="133" t="s">
        <v>1567</v>
      </c>
      <c r="F382" s="134" t="s">
        <v>1568</v>
      </c>
      <c r="G382" s="135" t="s">
        <v>407</v>
      </c>
      <c r="H382" s="136">
        <v>1</v>
      </c>
      <c r="I382" s="137"/>
      <c r="J382" s="138">
        <f>ROUND(I382*H382,2)</f>
        <v>0</v>
      </c>
      <c r="K382" s="134" t="s">
        <v>180</v>
      </c>
      <c r="L382" s="32"/>
      <c r="M382" s="139" t="s">
        <v>1</v>
      </c>
      <c r="N382" s="140" t="s">
        <v>45</v>
      </c>
      <c r="P382" s="141">
        <f>O382*H382</f>
        <v>0</v>
      </c>
      <c r="Q382" s="141">
        <v>0</v>
      </c>
      <c r="R382" s="141">
        <f>Q382*H382</f>
        <v>0</v>
      </c>
      <c r="S382" s="141">
        <v>0</v>
      </c>
      <c r="T382" s="142">
        <f>S382*H382</f>
        <v>0</v>
      </c>
      <c r="AR382" s="143" t="s">
        <v>169</v>
      </c>
      <c r="AT382" s="143" t="s">
        <v>165</v>
      </c>
      <c r="AU382" s="143" t="s">
        <v>90</v>
      </c>
      <c r="AY382" s="17" t="s">
        <v>161</v>
      </c>
      <c r="BE382" s="144">
        <f>IF(N382="základní",J382,0)</f>
        <v>0</v>
      </c>
      <c r="BF382" s="144">
        <f>IF(N382="snížená",J382,0)</f>
        <v>0</v>
      </c>
      <c r="BG382" s="144">
        <f>IF(N382="zákl. přenesená",J382,0)</f>
        <v>0</v>
      </c>
      <c r="BH382" s="144">
        <f>IF(N382="sníž. přenesená",J382,0)</f>
        <v>0</v>
      </c>
      <c r="BI382" s="144">
        <f>IF(N382="nulová",J382,0)</f>
        <v>0</v>
      </c>
      <c r="BJ382" s="17" t="s">
        <v>88</v>
      </c>
      <c r="BK382" s="144">
        <f>ROUND(I382*H382,2)</f>
        <v>0</v>
      </c>
      <c r="BL382" s="17" t="s">
        <v>169</v>
      </c>
      <c r="BM382" s="143" t="s">
        <v>1569</v>
      </c>
    </row>
    <row r="383" spans="2:65" s="12" customFormat="1" ht="11.25">
      <c r="B383" s="145"/>
      <c r="D383" s="146" t="s">
        <v>172</v>
      </c>
      <c r="E383" s="147" t="s">
        <v>1</v>
      </c>
      <c r="F383" s="148" t="s">
        <v>1555</v>
      </c>
      <c r="H383" s="147" t="s">
        <v>1</v>
      </c>
      <c r="I383" s="149"/>
      <c r="L383" s="145"/>
      <c r="M383" s="150"/>
      <c r="T383" s="151"/>
      <c r="AT383" s="147" t="s">
        <v>172</v>
      </c>
      <c r="AU383" s="147" t="s">
        <v>90</v>
      </c>
      <c r="AV383" s="12" t="s">
        <v>88</v>
      </c>
      <c r="AW383" s="12" t="s">
        <v>34</v>
      </c>
      <c r="AX383" s="12" t="s">
        <v>80</v>
      </c>
      <c r="AY383" s="147" t="s">
        <v>161</v>
      </c>
    </row>
    <row r="384" spans="2:65" s="13" customFormat="1" ht="11.25">
      <c r="B384" s="152"/>
      <c r="D384" s="146" t="s">
        <v>172</v>
      </c>
      <c r="E384" s="153" t="s">
        <v>1</v>
      </c>
      <c r="F384" s="154" t="s">
        <v>88</v>
      </c>
      <c r="H384" s="155">
        <v>1</v>
      </c>
      <c r="I384" s="156"/>
      <c r="L384" s="152"/>
      <c r="M384" s="157"/>
      <c r="T384" s="158"/>
      <c r="AT384" s="153" t="s">
        <v>172</v>
      </c>
      <c r="AU384" s="153" t="s">
        <v>90</v>
      </c>
      <c r="AV384" s="13" t="s">
        <v>90</v>
      </c>
      <c r="AW384" s="13" t="s">
        <v>34</v>
      </c>
      <c r="AX384" s="13" t="s">
        <v>88</v>
      </c>
      <c r="AY384" s="153" t="s">
        <v>161</v>
      </c>
    </row>
    <row r="385" spans="2:65" s="1" customFormat="1" ht="24.2" customHeight="1">
      <c r="B385" s="32"/>
      <c r="C385" s="173" t="s">
        <v>522</v>
      </c>
      <c r="D385" s="173" t="s">
        <v>255</v>
      </c>
      <c r="E385" s="174" t="s">
        <v>1570</v>
      </c>
      <c r="F385" s="175" t="s">
        <v>1571</v>
      </c>
      <c r="G385" s="176" t="s">
        <v>407</v>
      </c>
      <c r="H385" s="177">
        <v>1</v>
      </c>
      <c r="I385" s="178"/>
      <c r="J385" s="179">
        <f>ROUND(I385*H385,2)</f>
        <v>0</v>
      </c>
      <c r="K385" s="175" t="s">
        <v>180</v>
      </c>
      <c r="L385" s="180"/>
      <c r="M385" s="181" t="s">
        <v>1</v>
      </c>
      <c r="N385" s="182" t="s">
        <v>45</v>
      </c>
      <c r="P385" s="141">
        <f>O385*H385</f>
        <v>0</v>
      </c>
      <c r="Q385" s="141">
        <v>3.3999999999999998E-3</v>
      </c>
      <c r="R385" s="141">
        <f>Q385*H385</f>
        <v>3.3999999999999998E-3</v>
      </c>
      <c r="S385" s="141">
        <v>0</v>
      </c>
      <c r="T385" s="142">
        <f>S385*H385</f>
        <v>0</v>
      </c>
      <c r="AR385" s="143" t="s">
        <v>228</v>
      </c>
      <c r="AT385" s="143" t="s">
        <v>255</v>
      </c>
      <c r="AU385" s="143" t="s">
        <v>90</v>
      </c>
      <c r="AY385" s="17" t="s">
        <v>161</v>
      </c>
      <c r="BE385" s="144">
        <f>IF(N385="základní",J385,0)</f>
        <v>0</v>
      </c>
      <c r="BF385" s="144">
        <f>IF(N385="snížená",J385,0)</f>
        <v>0</v>
      </c>
      <c r="BG385" s="144">
        <f>IF(N385="zákl. přenesená",J385,0)</f>
        <v>0</v>
      </c>
      <c r="BH385" s="144">
        <f>IF(N385="sníž. přenesená",J385,0)</f>
        <v>0</v>
      </c>
      <c r="BI385" s="144">
        <f>IF(N385="nulová",J385,0)</f>
        <v>0</v>
      </c>
      <c r="BJ385" s="17" t="s">
        <v>88</v>
      </c>
      <c r="BK385" s="144">
        <f>ROUND(I385*H385,2)</f>
        <v>0</v>
      </c>
      <c r="BL385" s="17" t="s">
        <v>169</v>
      </c>
      <c r="BM385" s="143" t="s">
        <v>1572</v>
      </c>
    </row>
    <row r="386" spans="2:65" s="12" customFormat="1" ht="11.25">
      <c r="B386" s="145"/>
      <c r="D386" s="146" t="s">
        <v>172</v>
      </c>
      <c r="E386" s="147" t="s">
        <v>1</v>
      </c>
      <c r="F386" s="148" t="s">
        <v>1555</v>
      </c>
      <c r="H386" s="147" t="s">
        <v>1</v>
      </c>
      <c r="I386" s="149"/>
      <c r="L386" s="145"/>
      <c r="M386" s="150"/>
      <c r="T386" s="151"/>
      <c r="AT386" s="147" t="s">
        <v>172</v>
      </c>
      <c r="AU386" s="147" t="s">
        <v>90</v>
      </c>
      <c r="AV386" s="12" t="s">
        <v>88</v>
      </c>
      <c r="AW386" s="12" t="s">
        <v>34</v>
      </c>
      <c r="AX386" s="12" t="s">
        <v>80</v>
      </c>
      <c r="AY386" s="147" t="s">
        <v>161</v>
      </c>
    </row>
    <row r="387" spans="2:65" s="13" customFormat="1" ht="11.25">
      <c r="B387" s="152"/>
      <c r="D387" s="146" t="s">
        <v>172</v>
      </c>
      <c r="E387" s="153" t="s">
        <v>1</v>
      </c>
      <c r="F387" s="154" t="s">
        <v>88</v>
      </c>
      <c r="H387" s="155">
        <v>1</v>
      </c>
      <c r="I387" s="156"/>
      <c r="L387" s="152"/>
      <c r="M387" s="157"/>
      <c r="T387" s="158"/>
      <c r="AT387" s="153" t="s">
        <v>172</v>
      </c>
      <c r="AU387" s="153" t="s">
        <v>90</v>
      </c>
      <c r="AV387" s="13" t="s">
        <v>90</v>
      </c>
      <c r="AW387" s="13" t="s">
        <v>34</v>
      </c>
      <c r="AX387" s="13" t="s">
        <v>88</v>
      </c>
      <c r="AY387" s="153" t="s">
        <v>161</v>
      </c>
    </row>
    <row r="388" spans="2:65" s="1" customFormat="1" ht="33" customHeight="1">
      <c r="B388" s="32"/>
      <c r="C388" s="132" t="s">
        <v>526</v>
      </c>
      <c r="D388" s="132" t="s">
        <v>165</v>
      </c>
      <c r="E388" s="133" t="s">
        <v>1573</v>
      </c>
      <c r="F388" s="134" t="s">
        <v>1574</v>
      </c>
      <c r="G388" s="135" t="s">
        <v>407</v>
      </c>
      <c r="H388" s="136">
        <v>1</v>
      </c>
      <c r="I388" s="137"/>
      <c r="J388" s="138">
        <f>ROUND(I388*H388,2)</f>
        <v>0</v>
      </c>
      <c r="K388" s="134" t="s">
        <v>180</v>
      </c>
      <c r="L388" s="32"/>
      <c r="M388" s="139" t="s">
        <v>1</v>
      </c>
      <c r="N388" s="140" t="s">
        <v>45</v>
      </c>
      <c r="P388" s="141">
        <f>O388*H388</f>
        <v>0</v>
      </c>
      <c r="Q388" s="141">
        <v>0</v>
      </c>
      <c r="R388" s="141">
        <f>Q388*H388</f>
        <v>0</v>
      </c>
      <c r="S388" s="141">
        <v>0</v>
      </c>
      <c r="T388" s="142">
        <f>S388*H388</f>
        <v>0</v>
      </c>
      <c r="AR388" s="143" t="s">
        <v>169</v>
      </c>
      <c r="AT388" s="143" t="s">
        <v>165</v>
      </c>
      <c r="AU388" s="143" t="s">
        <v>90</v>
      </c>
      <c r="AY388" s="17" t="s">
        <v>161</v>
      </c>
      <c r="BE388" s="144">
        <f>IF(N388="základní",J388,0)</f>
        <v>0</v>
      </c>
      <c r="BF388" s="144">
        <f>IF(N388="snížená",J388,0)</f>
        <v>0</v>
      </c>
      <c r="BG388" s="144">
        <f>IF(N388="zákl. přenesená",J388,0)</f>
        <v>0</v>
      </c>
      <c r="BH388" s="144">
        <f>IF(N388="sníž. přenesená",J388,0)</f>
        <v>0</v>
      </c>
      <c r="BI388" s="144">
        <f>IF(N388="nulová",J388,0)</f>
        <v>0</v>
      </c>
      <c r="BJ388" s="17" t="s">
        <v>88</v>
      </c>
      <c r="BK388" s="144">
        <f>ROUND(I388*H388,2)</f>
        <v>0</v>
      </c>
      <c r="BL388" s="17" t="s">
        <v>169</v>
      </c>
      <c r="BM388" s="143" t="s">
        <v>1575</v>
      </c>
    </row>
    <row r="389" spans="2:65" s="12" customFormat="1" ht="11.25">
      <c r="B389" s="145"/>
      <c r="D389" s="146" t="s">
        <v>172</v>
      </c>
      <c r="E389" s="147" t="s">
        <v>1</v>
      </c>
      <c r="F389" s="148" t="s">
        <v>1555</v>
      </c>
      <c r="H389" s="147" t="s">
        <v>1</v>
      </c>
      <c r="I389" s="149"/>
      <c r="L389" s="145"/>
      <c r="M389" s="150"/>
      <c r="T389" s="151"/>
      <c r="AT389" s="147" t="s">
        <v>172</v>
      </c>
      <c r="AU389" s="147" t="s">
        <v>90</v>
      </c>
      <c r="AV389" s="12" t="s">
        <v>88</v>
      </c>
      <c r="AW389" s="12" t="s">
        <v>34</v>
      </c>
      <c r="AX389" s="12" t="s">
        <v>80</v>
      </c>
      <c r="AY389" s="147" t="s">
        <v>161</v>
      </c>
    </row>
    <row r="390" spans="2:65" s="13" customFormat="1" ht="11.25">
      <c r="B390" s="152"/>
      <c r="D390" s="146" t="s">
        <v>172</v>
      </c>
      <c r="E390" s="153" t="s">
        <v>1</v>
      </c>
      <c r="F390" s="154" t="s">
        <v>88</v>
      </c>
      <c r="H390" s="155">
        <v>1</v>
      </c>
      <c r="I390" s="156"/>
      <c r="L390" s="152"/>
      <c r="M390" s="157"/>
      <c r="T390" s="158"/>
      <c r="AT390" s="153" t="s">
        <v>172</v>
      </c>
      <c r="AU390" s="153" t="s">
        <v>90</v>
      </c>
      <c r="AV390" s="13" t="s">
        <v>90</v>
      </c>
      <c r="AW390" s="13" t="s">
        <v>34</v>
      </c>
      <c r="AX390" s="13" t="s">
        <v>88</v>
      </c>
      <c r="AY390" s="153" t="s">
        <v>161</v>
      </c>
    </row>
    <row r="391" spans="2:65" s="1" customFormat="1" ht="16.5" customHeight="1">
      <c r="B391" s="32"/>
      <c r="C391" s="173" t="s">
        <v>530</v>
      </c>
      <c r="D391" s="173" t="s">
        <v>255</v>
      </c>
      <c r="E391" s="174" t="s">
        <v>1576</v>
      </c>
      <c r="F391" s="175" t="s">
        <v>1577</v>
      </c>
      <c r="G391" s="176" t="s">
        <v>407</v>
      </c>
      <c r="H391" s="177">
        <v>1</v>
      </c>
      <c r="I391" s="178"/>
      <c r="J391" s="179">
        <f>ROUND(I391*H391,2)</f>
        <v>0</v>
      </c>
      <c r="K391" s="175" t="s">
        <v>180</v>
      </c>
      <c r="L391" s="180"/>
      <c r="M391" s="181" t="s">
        <v>1</v>
      </c>
      <c r="N391" s="182" t="s">
        <v>45</v>
      </c>
      <c r="P391" s="141">
        <f>O391*H391</f>
        <v>0</v>
      </c>
      <c r="Q391" s="141">
        <v>7.9000000000000001E-4</v>
      </c>
      <c r="R391" s="141">
        <f>Q391*H391</f>
        <v>7.9000000000000001E-4</v>
      </c>
      <c r="S391" s="141">
        <v>0</v>
      </c>
      <c r="T391" s="142">
        <f>S391*H391</f>
        <v>0</v>
      </c>
      <c r="AR391" s="143" t="s">
        <v>228</v>
      </c>
      <c r="AT391" s="143" t="s">
        <v>255</v>
      </c>
      <c r="AU391" s="143" t="s">
        <v>90</v>
      </c>
      <c r="AY391" s="17" t="s">
        <v>161</v>
      </c>
      <c r="BE391" s="144">
        <f>IF(N391="základní",J391,0)</f>
        <v>0</v>
      </c>
      <c r="BF391" s="144">
        <f>IF(N391="snížená",J391,0)</f>
        <v>0</v>
      </c>
      <c r="BG391" s="144">
        <f>IF(N391="zákl. přenesená",J391,0)</f>
        <v>0</v>
      </c>
      <c r="BH391" s="144">
        <f>IF(N391="sníž. přenesená",J391,0)</f>
        <v>0</v>
      </c>
      <c r="BI391" s="144">
        <f>IF(N391="nulová",J391,0)</f>
        <v>0</v>
      </c>
      <c r="BJ391" s="17" t="s">
        <v>88</v>
      </c>
      <c r="BK391" s="144">
        <f>ROUND(I391*H391,2)</f>
        <v>0</v>
      </c>
      <c r="BL391" s="17" t="s">
        <v>169</v>
      </c>
      <c r="BM391" s="143" t="s">
        <v>1578</v>
      </c>
    </row>
    <row r="392" spans="2:65" s="12" customFormat="1" ht="11.25">
      <c r="B392" s="145"/>
      <c r="D392" s="146" t="s">
        <v>172</v>
      </c>
      <c r="E392" s="147" t="s">
        <v>1</v>
      </c>
      <c r="F392" s="148" t="s">
        <v>1555</v>
      </c>
      <c r="H392" s="147" t="s">
        <v>1</v>
      </c>
      <c r="I392" s="149"/>
      <c r="L392" s="145"/>
      <c r="M392" s="150"/>
      <c r="T392" s="151"/>
      <c r="AT392" s="147" t="s">
        <v>172</v>
      </c>
      <c r="AU392" s="147" t="s">
        <v>90</v>
      </c>
      <c r="AV392" s="12" t="s">
        <v>88</v>
      </c>
      <c r="AW392" s="12" t="s">
        <v>34</v>
      </c>
      <c r="AX392" s="12" t="s">
        <v>80</v>
      </c>
      <c r="AY392" s="147" t="s">
        <v>161</v>
      </c>
    </row>
    <row r="393" spans="2:65" s="13" customFormat="1" ht="11.25">
      <c r="B393" s="152"/>
      <c r="D393" s="146" t="s">
        <v>172</v>
      </c>
      <c r="E393" s="153" t="s">
        <v>1</v>
      </c>
      <c r="F393" s="154" t="s">
        <v>88</v>
      </c>
      <c r="H393" s="155">
        <v>1</v>
      </c>
      <c r="I393" s="156"/>
      <c r="L393" s="152"/>
      <c r="M393" s="157"/>
      <c r="T393" s="158"/>
      <c r="AT393" s="153" t="s">
        <v>172</v>
      </c>
      <c r="AU393" s="153" t="s">
        <v>90</v>
      </c>
      <c r="AV393" s="13" t="s">
        <v>90</v>
      </c>
      <c r="AW393" s="13" t="s">
        <v>34</v>
      </c>
      <c r="AX393" s="13" t="s">
        <v>88</v>
      </c>
      <c r="AY393" s="153" t="s">
        <v>161</v>
      </c>
    </row>
    <row r="394" spans="2:65" s="1" customFormat="1" ht="24.2" customHeight="1">
      <c r="B394" s="32"/>
      <c r="C394" s="132" t="s">
        <v>537</v>
      </c>
      <c r="D394" s="132" t="s">
        <v>165</v>
      </c>
      <c r="E394" s="133" t="s">
        <v>1579</v>
      </c>
      <c r="F394" s="134" t="s">
        <v>1580</v>
      </c>
      <c r="G394" s="135" t="s">
        <v>407</v>
      </c>
      <c r="H394" s="136">
        <v>26</v>
      </c>
      <c r="I394" s="137"/>
      <c r="J394" s="138">
        <f>ROUND(I394*H394,2)</f>
        <v>0</v>
      </c>
      <c r="K394" s="134" t="s">
        <v>180</v>
      </c>
      <c r="L394" s="32"/>
      <c r="M394" s="139" t="s">
        <v>1</v>
      </c>
      <c r="N394" s="140" t="s">
        <v>45</v>
      </c>
      <c r="P394" s="141">
        <f>O394*H394</f>
        <v>0</v>
      </c>
      <c r="Q394" s="141">
        <v>1.0189999999999999E-2</v>
      </c>
      <c r="R394" s="141">
        <f>Q394*H394</f>
        <v>0.26494000000000001</v>
      </c>
      <c r="S394" s="141">
        <v>0</v>
      </c>
      <c r="T394" s="142">
        <f>S394*H394</f>
        <v>0</v>
      </c>
      <c r="AR394" s="143" t="s">
        <v>169</v>
      </c>
      <c r="AT394" s="143" t="s">
        <v>165</v>
      </c>
      <c r="AU394" s="143" t="s">
        <v>90</v>
      </c>
      <c r="AY394" s="17" t="s">
        <v>161</v>
      </c>
      <c r="BE394" s="144">
        <f>IF(N394="základní",J394,0)</f>
        <v>0</v>
      </c>
      <c r="BF394" s="144">
        <f>IF(N394="snížená",J394,0)</f>
        <v>0</v>
      </c>
      <c r="BG394" s="144">
        <f>IF(N394="zákl. přenesená",J394,0)</f>
        <v>0</v>
      </c>
      <c r="BH394" s="144">
        <f>IF(N394="sníž. přenesená",J394,0)</f>
        <v>0</v>
      </c>
      <c r="BI394" s="144">
        <f>IF(N394="nulová",J394,0)</f>
        <v>0</v>
      </c>
      <c r="BJ394" s="17" t="s">
        <v>88</v>
      </c>
      <c r="BK394" s="144">
        <f>ROUND(I394*H394,2)</f>
        <v>0</v>
      </c>
      <c r="BL394" s="17" t="s">
        <v>169</v>
      </c>
      <c r="BM394" s="143" t="s">
        <v>643</v>
      </c>
    </row>
    <row r="395" spans="2:65" s="12" customFormat="1" ht="11.25">
      <c r="B395" s="145"/>
      <c r="D395" s="146" t="s">
        <v>172</v>
      </c>
      <c r="E395" s="147" t="s">
        <v>1</v>
      </c>
      <c r="F395" s="148" t="s">
        <v>1581</v>
      </c>
      <c r="H395" s="147" t="s">
        <v>1</v>
      </c>
      <c r="I395" s="149"/>
      <c r="L395" s="145"/>
      <c r="M395" s="150"/>
      <c r="T395" s="151"/>
      <c r="AT395" s="147" t="s">
        <v>172</v>
      </c>
      <c r="AU395" s="147" t="s">
        <v>90</v>
      </c>
      <c r="AV395" s="12" t="s">
        <v>88</v>
      </c>
      <c r="AW395" s="12" t="s">
        <v>34</v>
      </c>
      <c r="AX395" s="12" t="s">
        <v>80</v>
      </c>
      <c r="AY395" s="147" t="s">
        <v>161</v>
      </c>
    </row>
    <row r="396" spans="2:65" s="12" customFormat="1" ht="11.25">
      <c r="B396" s="145"/>
      <c r="D396" s="146" t="s">
        <v>172</v>
      </c>
      <c r="E396" s="147" t="s">
        <v>1</v>
      </c>
      <c r="F396" s="148" t="s">
        <v>1582</v>
      </c>
      <c r="H396" s="147" t="s">
        <v>1</v>
      </c>
      <c r="I396" s="149"/>
      <c r="L396" s="145"/>
      <c r="M396" s="150"/>
      <c r="T396" s="151"/>
      <c r="AT396" s="147" t="s">
        <v>172</v>
      </c>
      <c r="AU396" s="147" t="s">
        <v>90</v>
      </c>
      <c r="AV396" s="12" t="s">
        <v>88</v>
      </c>
      <c r="AW396" s="12" t="s">
        <v>34</v>
      </c>
      <c r="AX396" s="12" t="s">
        <v>80</v>
      </c>
      <c r="AY396" s="147" t="s">
        <v>161</v>
      </c>
    </row>
    <row r="397" spans="2:65" s="13" customFormat="1" ht="11.25">
      <c r="B397" s="152"/>
      <c r="D397" s="146" t="s">
        <v>172</v>
      </c>
      <c r="E397" s="153" t="s">
        <v>1</v>
      </c>
      <c r="F397" s="154" t="s">
        <v>1583</v>
      </c>
      <c r="H397" s="155">
        <v>26</v>
      </c>
      <c r="I397" s="156"/>
      <c r="L397" s="152"/>
      <c r="M397" s="157"/>
      <c r="T397" s="158"/>
      <c r="AT397" s="153" t="s">
        <v>172</v>
      </c>
      <c r="AU397" s="153" t="s">
        <v>90</v>
      </c>
      <c r="AV397" s="13" t="s">
        <v>90</v>
      </c>
      <c r="AW397" s="13" t="s">
        <v>34</v>
      </c>
      <c r="AX397" s="13" t="s">
        <v>80</v>
      </c>
      <c r="AY397" s="153" t="s">
        <v>161</v>
      </c>
    </row>
    <row r="398" spans="2:65" s="14" customFormat="1" ht="11.25">
      <c r="B398" s="159"/>
      <c r="D398" s="146" t="s">
        <v>172</v>
      </c>
      <c r="E398" s="160" t="s">
        <v>1</v>
      </c>
      <c r="F398" s="161" t="s">
        <v>177</v>
      </c>
      <c r="H398" s="162">
        <v>26</v>
      </c>
      <c r="I398" s="163"/>
      <c r="L398" s="159"/>
      <c r="M398" s="164"/>
      <c r="T398" s="165"/>
      <c r="AT398" s="160" t="s">
        <v>172</v>
      </c>
      <c r="AU398" s="160" t="s">
        <v>90</v>
      </c>
      <c r="AV398" s="14" t="s">
        <v>169</v>
      </c>
      <c r="AW398" s="14" t="s">
        <v>34</v>
      </c>
      <c r="AX398" s="14" t="s">
        <v>88</v>
      </c>
      <c r="AY398" s="160" t="s">
        <v>161</v>
      </c>
    </row>
    <row r="399" spans="2:65" s="1" customFormat="1" ht="24.2" customHeight="1">
      <c r="B399" s="32"/>
      <c r="C399" s="173" t="s">
        <v>543</v>
      </c>
      <c r="D399" s="173" t="s">
        <v>255</v>
      </c>
      <c r="E399" s="174" t="s">
        <v>1584</v>
      </c>
      <c r="F399" s="175" t="s">
        <v>1585</v>
      </c>
      <c r="G399" s="176" t="s">
        <v>407</v>
      </c>
      <c r="H399" s="177">
        <v>2.02</v>
      </c>
      <c r="I399" s="178"/>
      <c r="J399" s="179">
        <f>ROUND(I399*H399,2)</f>
        <v>0</v>
      </c>
      <c r="K399" s="175" t="s">
        <v>180</v>
      </c>
      <c r="L399" s="180"/>
      <c r="M399" s="181" t="s">
        <v>1</v>
      </c>
      <c r="N399" s="182" t="s">
        <v>45</v>
      </c>
      <c r="P399" s="141">
        <f>O399*H399</f>
        <v>0</v>
      </c>
      <c r="Q399" s="141">
        <v>2.8000000000000001E-2</v>
      </c>
      <c r="R399" s="141">
        <f>Q399*H399</f>
        <v>5.6559999999999999E-2</v>
      </c>
      <c r="S399" s="141">
        <v>0</v>
      </c>
      <c r="T399" s="142">
        <f>S399*H399</f>
        <v>0</v>
      </c>
      <c r="AR399" s="143" t="s">
        <v>228</v>
      </c>
      <c r="AT399" s="143" t="s">
        <v>255</v>
      </c>
      <c r="AU399" s="143" t="s">
        <v>90</v>
      </c>
      <c r="AY399" s="17" t="s">
        <v>161</v>
      </c>
      <c r="BE399" s="144">
        <f>IF(N399="základní",J399,0)</f>
        <v>0</v>
      </c>
      <c r="BF399" s="144">
        <f>IF(N399="snížená",J399,0)</f>
        <v>0</v>
      </c>
      <c r="BG399" s="144">
        <f>IF(N399="zákl. přenesená",J399,0)</f>
        <v>0</v>
      </c>
      <c r="BH399" s="144">
        <f>IF(N399="sníž. přenesená",J399,0)</f>
        <v>0</v>
      </c>
      <c r="BI399" s="144">
        <f>IF(N399="nulová",J399,0)</f>
        <v>0</v>
      </c>
      <c r="BJ399" s="17" t="s">
        <v>88</v>
      </c>
      <c r="BK399" s="144">
        <f>ROUND(I399*H399,2)</f>
        <v>0</v>
      </c>
      <c r="BL399" s="17" t="s">
        <v>169</v>
      </c>
      <c r="BM399" s="143" t="s">
        <v>657</v>
      </c>
    </row>
    <row r="400" spans="2:65" s="12" customFormat="1" ht="11.25">
      <c r="B400" s="145"/>
      <c r="D400" s="146" t="s">
        <v>172</v>
      </c>
      <c r="E400" s="147" t="s">
        <v>1</v>
      </c>
      <c r="F400" s="148" t="s">
        <v>1586</v>
      </c>
      <c r="H400" s="147" t="s">
        <v>1</v>
      </c>
      <c r="I400" s="149"/>
      <c r="L400" s="145"/>
      <c r="M400" s="150"/>
      <c r="T400" s="151"/>
      <c r="AT400" s="147" t="s">
        <v>172</v>
      </c>
      <c r="AU400" s="147" t="s">
        <v>90</v>
      </c>
      <c r="AV400" s="12" t="s">
        <v>88</v>
      </c>
      <c r="AW400" s="12" t="s">
        <v>34</v>
      </c>
      <c r="AX400" s="12" t="s">
        <v>80</v>
      </c>
      <c r="AY400" s="147" t="s">
        <v>161</v>
      </c>
    </row>
    <row r="401" spans="2:65" s="13" customFormat="1" ht="11.25">
      <c r="B401" s="152"/>
      <c r="D401" s="146" t="s">
        <v>172</v>
      </c>
      <c r="E401" s="153" t="s">
        <v>1</v>
      </c>
      <c r="F401" s="154" t="s">
        <v>1587</v>
      </c>
      <c r="H401" s="155">
        <v>2.02</v>
      </c>
      <c r="I401" s="156"/>
      <c r="L401" s="152"/>
      <c r="M401" s="157"/>
      <c r="T401" s="158"/>
      <c r="AT401" s="153" t="s">
        <v>172</v>
      </c>
      <c r="AU401" s="153" t="s">
        <v>90</v>
      </c>
      <c r="AV401" s="13" t="s">
        <v>90</v>
      </c>
      <c r="AW401" s="13" t="s">
        <v>34</v>
      </c>
      <c r="AX401" s="13" t="s">
        <v>80</v>
      </c>
      <c r="AY401" s="153" t="s">
        <v>161</v>
      </c>
    </row>
    <row r="402" spans="2:65" s="14" customFormat="1" ht="11.25">
      <c r="B402" s="159"/>
      <c r="D402" s="146" t="s">
        <v>172</v>
      </c>
      <c r="E402" s="160" t="s">
        <v>1</v>
      </c>
      <c r="F402" s="161" t="s">
        <v>177</v>
      </c>
      <c r="H402" s="162">
        <v>2.02</v>
      </c>
      <c r="I402" s="163"/>
      <c r="L402" s="159"/>
      <c r="M402" s="164"/>
      <c r="T402" s="165"/>
      <c r="AT402" s="160" t="s">
        <v>172</v>
      </c>
      <c r="AU402" s="160" t="s">
        <v>90</v>
      </c>
      <c r="AV402" s="14" t="s">
        <v>169</v>
      </c>
      <c r="AW402" s="14" t="s">
        <v>34</v>
      </c>
      <c r="AX402" s="14" t="s">
        <v>88</v>
      </c>
      <c r="AY402" s="160" t="s">
        <v>161</v>
      </c>
    </row>
    <row r="403" spans="2:65" s="1" customFormat="1" ht="24.2" customHeight="1">
      <c r="B403" s="32"/>
      <c r="C403" s="173" t="s">
        <v>550</v>
      </c>
      <c r="D403" s="173" t="s">
        <v>255</v>
      </c>
      <c r="E403" s="174" t="s">
        <v>1588</v>
      </c>
      <c r="F403" s="175" t="s">
        <v>1589</v>
      </c>
      <c r="G403" s="176" t="s">
        <v>407</v>
      </c>
      <c r="H403" s="177">
        <v>4.04</v>
      </c>
      <c r="I403" s="178"/>
      <c r="J403" s="179">
        <f>ROUND(I403*H403,2)</f>
        <v>0</v>
      </c>
      <c r="K403" s="175" t="s">
        <v>180</v>
      </c>
      <c r="L403" s="180"/>
      <c r="M403" s="181" t="s">
        <v>1</v>
      </c>
      <c r="N403" s="182" t="s">
        <v>45</v>
      </c>
      <c r="P403" s="141">
        <f>O403*H403</f>
        <v>0</v>
      </c>
      <c r="Q403" s="141">
        <v>0.04</v>
      </c>
      <c r="R403" s="141">
        <f>Q403*H403</f>
        <v>0.16159999999999999</v>
      </c>
      <c r="S403" s="141">
        <v>0</v>
      </c>
      <c r="T403" s="142">
        <f>S403*H403</f>
        <v>0</v>
      </c>
      <c r="AR403" s="143" t="s">
        <v>228</v>
      </c>
      <c r="AT403" s="143" t="s">
        <v>255</v>
      </c>
      <c r="AU403" s="143" t="s">
        <v>90</v>
      </c>
      <c r="AY403" s="17" t="s">
        <v>161</v>
      </c>
      <c r="BE403" s="144">
        <f>IF(N403="základní",J403,0)</f>
        <v>0</v>
      </c>
      <c r="BF403" s="144">
        <f>IF(N403="snížená",J403,0)</f>
        <v>0</v>
      </c>
      <c r="BG403" s="144">
        <f>IF(N403="zákl. přenesená",J403,0)</f>
        <v>0</v>
      </c>
      <c r="BH403" s="144">
        <f>IF(N403="sníž. přenesená",J403,0)</f>
        <v>0</v>
      </c>
      <c r="BI403" s="144">
        <f>IF(N403="nulová",J403,0)</f>
        <v>0</v>
      </c>
      <c r="BJ403" s="17" t="s">
        <v>88</v>
      </c>
      <c r="BK403" s="144">
        <f>ROUND(I403*H403,2)</f>
        <v>0</v>
      </c>
      <c r="BL403" s="17" t="s">
        <v>169</v>
      </c>
      <c r="BM403" s="143" t="s">
        <v>668</v>
      </c>
    </row>
    <row r="404" spans="2:65" s="12" customFormat="1" ht="11.25">
      <c r="B404" s="145"/>
      <c r="D404" s="146" t="s">
        <v>172</v>
      </c>
      <c r="E404" s="147" t="s">
        <v>1</v>
      </c>
      <c r="F404" s="148" t="s">
        <v>1586</v>
      </c>
      <c r="H404" s="147" t="s">
        <v>1</v>
      </c>
      <c r="I404" s="149"/>
      <c r="L404" s="145"/>
      <c r="M404" s="150"/>
      <c r="T404" s="151"/>
      <c r="AT404" s="147" t="s">
        <v>172</v>
      </c>
      <c r="AU404" s="147" t="s">
        <v>90</v>
      </c>
      <c r="AV404" s="12" t="s">
        <v>88</v>
      </c>
      <c r="AW404" s="12" t="s">
        <v>34</v>
      </c>
      <c r="AX404" s="12" t="s">
        <v>80</v>
      </c>
      <c r="AY404" s="147" t="s">
        <v>161</v>
      </c>
    </row>
    <row r="405" spans="2:65" s="13" customFormat="1" ht="11.25">
      <c r="B405" s="152"/>
      <c r="D405" s="146" t="s">
        <v>172</v>
      </c>
      <c r="E405" s="153" t="s">
        <v>1</v>
      </c>
      <c r="F405" s="154" t="s">
        <v>1590</v>
      </c>
      <c r="H405" s="155">
        <v>4.04</v>
      </c>
      <c r="I405" s="156"/>
      <c r="L405" s="152"/>
      <c r="M405" s="157"/>
      <c r="T405" s="158"/>
      <c r="AT405" s="153" t="s">
        <v>172</v>
      </c>
      <c r="AU405" s="153" t="s">
        <v>90</v>
      </c>
      <c r="AV405" s="13" t="s">
        <v>90</v>
      </c>
      <c r="AW405" s="13" t="s">
        <v>34</v>
      </c>
      <c r="AX405" s="13" t="s">
        <v>80</v>
      </c>
      <c r="AY405" s="153" t="s">
        <v>161</v>
      </c>
    </row>
    <row r="406" spans="2:65" s="14" customFormat="1" ht="11.25">
      <c r="B406" s="159"/>
      <c r="D406" s="146" t="s">
        <v>172</v>
      </c>
      <c r="E406" s="160" t="s">
        <v>1</v>
      </c>
      <c r="F406" s="161" t="s">
        <v>177</v>
      </c>
      <c r="H406" s="162">
        <v>4.04</v>
      </c>
      <c r="I406" s="163"/>
      <c r="L406" s="159"/>
      <c r="M406" s="164"/>
      <c r="T406" s="165"/>
      <c r="AT406" s="160" t="s">
        <v>172</v>
      </c>
      <c r="AU406" s="160" t="s">
        <v>90</v>
      </c>
      <c r="AV406" s="14" t="s">
        <v>169</v>
      </c>
      <c r="AW406" s="14" t="s">
        <v>34</v>
      </c>
      <c r="AX406" s="14" t="s">
        <v>88</v>
      </c>
      <c r="AY406" s="160" t="s">
        <v>161</v>
      </c>
    </row>
    <row r="407" spans="2:65" s="1" customFormat="1" ht="24.2" customHeight="1">
      <c r="B407" s="32"/>
      <c r="C407" s="173" t="s">
        <v>557</v>
      </c>
      <c r="D407" s="173" t="s">
        <v>255</v>
      </c>
      <c r="E407" s="174" t="s">
        <v>1591</v>
      </c>
      <c r="F407" s="175" t="s">
        <v>1592</v>
      </c>
      <c r="G407" s="176" t="s">
        <v>407</v>
      </c>
      <c r="H407" s="177">
        <v>3.03</v>
      </c>
      <c r="I407" s="178"/>
      <c r="J407" s="179">
        <f>ROUND(I407*H407,2)</f>
        <v>0</v>
      </c>
      <c r="K407" s="175" t="s">
        <v>180</v>
      </c>
      <c r="L407" s="180"/>
      <c r="M407" s="181" t="s">
        <v>1</v>
      </c>
      <c r="N407" s="182" t="s">
        <v>45</v>
      </c>
      <c r="P407" s="141">
        <f>O407*H407</f>
        <v>0</v>
      </c>
      <c r="Q407" s="141">
        <v>5.0999999999999997E-2</v>
      </c>
      <c r="R407" s="141">
        <f>Q407*H407</f>
        <v>0.15452999999999997</v>
      </c>
      <c r="S407" s="141">
        <v>0</v>
      </c>
      <c r="T407" s="142">
        <f>S407*H407</f>
        <v>0</v>
      </c>
      <c r="AR407" s="143" t="s">
        <v>228</v>
      </c>
      <c r="AT407" s="143" t="s">
        <v>255</v>
      </c>
      <c r="AU407" s="143" t="s">
        <v>90</v>
      </c>
      <c r="AY407" s="17" t="s">
        <v>161</v>
      </c>
      <c r="BE407" s="144">
        <f>IF(N407="základní",J407,0)</f>
        <v>0</v>
      </c>
      <c r="BF407" s="144">
        <f>IF(N407="snížená",J407,0)</f>
        <v>0</v>
      </c>
      <c r="BG407" s="144">
        <f>IF(N407="zákl. přenesená",J407,0)</f>
        <v>0</v>
      </c>
      <c r="BH407" s="144">
        <f>IF(N407="sníž. přenesená",J407,0)</f>
        <v>0</v>
      </c>
      <c r="BI407" s="144">
        <f>IF(N407="nulová",J407,0)</f>
        <v>0</v>
      </c>
      <c r="BJ407" s="17" t="s">
        <v>88</v>
      </c>
      <c r="BK407" s="144">
        <f>ROUND(I407*H407,2)</f>
        <v>0</v>
      </c>
      <c r="BL407" s="17" t="s">
        <v>169</v>
      </c>
      <c r="BM407" s="143" t="s">
        <v>679</v>
      </c>
    </row>
    <row r="408" spans="2:65" s="12" customFormat="1" ht="11.25">
      <c r="B408" s="145"/>
      <c r="D408" s="146" t="s">
        <v>172</v>
      </c>
      <c r="E408" s="147" t="s">
        <v>1</v>
      </c>
      <c r="F408" s="148" t="s">
        <v>1586</v>
      </c>
      <c r="H408" s="147" t="s">
        <v>1</v>
      </c>
      <c r="I408" s="149"/>
      <c r="L408" s="145"/>
      <c r="M408" s="150"/>
      <c r="T408" s="151"/>
      <c r="AT408" s="147" t="s">
        <v>172</v>
      </c>
      <c r="AU408" s="147" t="s">
        <v>90</v>
      </c>
      <c r="AV408" s="12" t="s">
        <v>88</v>
      </c>
      <c r="AW408" s="12" t="s">
        <v>34</v>
      </c>
      <c r="AX408" s="12" t="s">
        <v>80</v>
      </c>
      <c r="AY408" s="147" t="s">
        <v>161</v>
      </c>
    </row>
    <row r="409" spans="2:65" s="13" customFormat="1" ht="11.25">
      <c r="B409" s="152"/>
      <c r="D409" s="146" t="s">
        <v>172</v>
      </c>
      <c r="E409" s="153" t="s">
        <v>1</v>
      </c>
      <c r="F409" s="154" t="s">
        <v>1593</v>
      </c>
      <c r="H409" s="155">
        <v>3.03</v>
      </c>
      <c r="I409" s="156"/>
      <c r="L409" s="152"/>
      <c r="M409" s="157"/>
      <c r="T409" s="158"/>
      <c r="AT409" s="153" t="s">
        <v>172</v>
      </c>
      <c r="AU409" s="153" t="s">
        <v>90</v>
      </c>
      <c r="AV409" s="13" t="s">
        <v>90</v>
      </c>
      <c r="AW409" s="13" t="s">
        <v>34</v>
      </c>
      <c r="AX409" s="13" t="s">
        <v>80</v>
      </c>
      <c r="AY409" s="153" t="s">
        <v>161</v>
      </c>
    </row>
    <row r="410" spans="2:65" s="14" customFormat="1" ht="11.25">
      <c r="B410" s="159"/>
      <c r="D410" s="146" t="s">
        <v>172</v>
      </c>
      <c r="E410" s="160" t="s">
        <v>1</v>
      </c>
      <c r="F410" s="161" t="s">
        <v>177</v>
      </c>
      <c r="H410" s="162">
        <v>3.03</v>
      </c>
      <c r="I410" s="163"/>
      <c r="L410" s="159"/>
      <c r="M410" s="164"/>
      <c r="T410" s="165"/>
      <c r="AT410" s="160" t="s">
        <v>172</v>
      </c>
      <c r="AU410" s="160" t="s">
        <v>90</v>
      </c>
      <c r="AV410" s="14" t="s">
        <v>169</v>
      </c>
      <c r="AW410" s="14" t="s">
        <v>34</v>
      </c>
      <c r="AX410" s="14" t="s">
        <v>88</v>
      </c>
      <c r="AY410" s="160" t="s">
        <v>161</v>
      </c>
    </row>
    <row r="411" spans="2:65" s="1" customFormat="1" ht="24.2" customHeight="1">
      <c r="B411" s="32"/>
      <c r="C411" s="173" t="s">
        <v>561</v>
      </c>
      <c r="D411" s="173" t="s">
        <v>255</v>
      </c>
      <c r="E411" s="174" t="s">
        <v>1594</v>
      </c>
      <c r="F411" s="175" t="s">
        <v>1595</v>
      </c>
      <c r="G411" s="176" t="s">
        <v>407</v>
      </c>
      <c r="H411" s="177">
        <v>1.01</v>
      </c>
      <c r="I411" s="178"/>
      <c r="J411" s="179">
        <f>ROUND(I411*H411,2)</f>
        <v>0</v>
      </c>
      <c r="K411" s="175" t="s">
        <v>180</v>
      </c>
      <c r="L411" s="180"/>
      <c r="M411" s="181" t="s">
        <v>1</v>
      </c>
      <c r="N411" s="182" t="s">
        <v>45</v>
      </c>
      <c r="P411" s="141">
        <f>O411*H411</f>
        <v>0</v>
      </c>
      <c r="Q411" s="141">
        <v>6.8000000000000005E-2</v>
      </c>
      <c r="R411" s="141">
        <f>Q411*H411</f>
        <v>6.8680000000000005E-2</v>
      </c>
      <c r="S411" s="141">
        <v>0</v>
      </c>
      <c r="T411" s="142">
        <f>S411*H411</f>
        <v>0</v>
      </c>
      <c r="AR411" s="143" t="s">
        <v>228</v>
      </c>
      <c r="AT411" s="143" t="s">
        <v>255</v>
      </c>
      <c r="AU411" s="143" t="s">
        <v>90</v>
      </c>
      <c r="AY411" s="17" t="s">
        <v>161</v>
      </c>
      <c r="BE411" s="144">
        <f>IF(N411="základní",J411,0)</f>
        <v>0</v>
      </c>
      <c r="BF411" s="144">
        <f>IF(N411="snížená",J411,0)</f>
        <v>0</v>
      </c>
      <c r="BG411" s="144">
        <f>IF(N411="zákl. přenesená",J411,0)</f>
        <v>0</v>
      </c>
      <c r="BH411" s="144">
        <f>IF(N411="sníž. přenesená",J411,0)</f>
        <v>0</v>
      </c>
      <c r="BI411" s="144">
        <f>IF(N411="nulová",J411,0)</f>
        <v>0</v>
      </c>
      <c r="BJ411" s="17" t="s">
        <v>88</v>
      </c>
      <c r="BK411" s="144">
        <f>ROUND(I411*H411,2)</f>
        <v>0</v>
      </c>
      <c r="BL411" s="17" t="s">
        <v>169</v>
      </c>
      <c r="BM411" s="143" t="s">
        <v>691</v>
      </c>
    </row>
    <row r="412" spans="2:65" s="12" customFormat="1" ht="11.25">
      <c r="B412" s="145"/>
      <c r="D412" s="146" t="s">
        <v>172</v>
      </c>
      <c r="E412" s="147" t="s">
        <v>1</v>
      </c>
      <c r="F412" s="148" t="s">
        <v>1586</v>
      </c>
      <c r="H412" s="147" t="s">
        <v>1</v>
      </c>
      <c r="I412" s="149"/>
      <c r="L412" s="145"/>
      <c r="M412" s="150"/>
      <c r="T412" s="151"/>
      <c r="AT412" s="147" t="s">
        <v>172</v>
      </c>
      <c r="AU412" s="147" t="s">
        <v>90</v>
      </c>
      <c r="AV412" s="12" t="s">
        <v>88</v>
      </c>
      <c r="AW412" s="12" t="s">
        <v>34</v>
      </c>
      <c r="AX412" s="12" t="s">
        <v>80</v>
      </c>
      <c r="AY412" s="147" t="s">
        <v>161</v>
      </c>
    </row>
    <row r="413" spans="2:65" s="13" customFormat="1" ht="11.25">
      <c r="B413" s="152"/>
      <c r="D413" s="146" t="s">
        <v>172</v>
      </c>
      <c r="E413" s="153" t="s">
        <v>1</v>
      </c>
      <c r="F413" s="154" t="s">
        <v>1596</v>
      </c>
      <c r="H413" s="155">
        <v>1.01</v>
      </c>
      <c r="I413" s="156"/>
      <c r="L413" s="152"/>
      <c r="M413" s="157"/>
      <c r="T413" s="158"/>
      <c r="AT413" s="153" t="s">
        <v>172</v>
      </c>
      <c r="AU413" s="153" t="s">
        <v>90</v>
      </c>
      <c r="AV413" s="13" t="s">
        <v>90</v>
      </c>
      <c r="AW413" s="13" t="s">
        <v>34</v>
      </c>
      <c r="AX413" s="13" t="s">
        <v>80</v>
      </c>
      <c r="AY413" s="153" t="s">
        <v>161</v>
      </c>
    </row>
    <row r="414" spans="2:65" s="14" customFormat="1" ht="11.25">
      <c r="B414" s="159"/>
      <c r="D414" s="146" t="s">
        <v>172</v>
      </c>
      <c r="E414" s="160" t="s">
        <v>1</v>
      </c>
      <c r="F414" s="161" t="s">
        <v>177</v>
      </c>
      <c r="H414" s="162">
        <v>1.01</v>
      </c>
      <c r="I414" s="163"/>
      <c r="L414" s="159"/>
      <c r="M414" s="164"/>
      <c r="T414" s="165"/>
      <c r="AT414" s="160" t="s">
        <v>172</v>
      </c>
      <c r="AU414" s="160" t="s">
        <v>90</v>
      </c>
      <c r="AV414" s="14" t="s">
        <v>169</v>
      </c>
      <c r="AW414" s="14" t="s">
        <v>34</v>
      </c>
      <c r="AX414" s="14" t="s">
        <v>88</v>
      </c>
      <c r="AY414" s="160" t="s">
        <v>161</v>
      </c>
    </row>
    <row r="415" spans="2:65" s="1" customFormat="1" ht="24.2" customHeight="1">
      <c r="B415" s="32"/>
      <c r="C415" s="173" t="s">
        <v>565</v>
      </c>
      <c r="D415" s="173" t="s">
        <v>255</v>
      </c>
      <c r="E415" s="174" t="s">
        <v>1597</v>
      </c>
      <c r="F415" s="175" t="s">
        <v>1598</v>
      </c>
      <c r="G415" s="176" t="s">
        <v>407</v>
      </c>
      <c r="H415" s="177">
        <v>7.07</v>
      </c>
      <c r="I415" s="178"/>
      <c r="J415" s="179">
        <f>ROUND(I415*H415,2)</f>
        <v>0</v>
      </c>
      <c r="K415" s="175" t="s">
        <v>180</v>
      </c>
      <c r="L415" s="180"/>
      <c r="M415" s="181" t="s">
        <v>1</v>
      </c>
      <c r="N415" s="182" t="s">
        <v>45</v>
      </c>
      <c r="P415" s="141">
        <f>O415*H415</f>
        <v>0</v>
      </c>
      <c r="Q415" s="141">
        <v>8.1000000000000003E-2</v>
      </c>
      <c r="R415" s="141">
        <f>Q415*H415</f>
        <v>0.57267000000000001</v>
      </c>
      <c r="S415" s="141">
        <v>0</v>
      </c>
      <c r="T415" s="142">
        <f>S415*H415</f>
        <v>0</v>
      </c>
      <c r="AR415" s="143" t="s">
        <v>228</v>
      </c>
      <c r="AT415" s="143" t="s">
        <v>255</v>
      </c>
      <c r="AU415" s="143" t="s">
        <v>90</v>
      </c>
      <c r="AY415" s="17" t="s">
        <v>161</v>
      </c>
      <c r="BE415" s="144">
        <f>IF(N415="základní",J415,0)</f>
        <v>0</v>
      </c>
      <c r="BF415" s="144">
        <f>IF(N415="snížená",J415,0)</f>
        <v>0</v>
      </c>
      <c r="BG415" s="144">
        <f>IF(N415="zákl. přenesená",J415,0)</f>
        <v>0</v>
      </c>
      <c r="BH415" s="144">
        <f>IF(N415="sníž. přenesená",J415,0)</f>
        <v>0</v>
      </c>
      <c r="BI415" s="144">
        <f>IF(N415="nulová",J415,0)</f>
        <v>0</v>
      </c>
      <c r="BJ415" s="17" t="s">
        <v>88</v>
      </c>
      <c r="BK415" s="144">
        <f>ROUND(I415*H415,2)</f>
        <v>0</v>
      </c>
      <c r="BL415" s="17" t="s">
        <v>169</v>
      </c>
      <c r="BM415" s="143" t="s">
        <v>705</v>
      </c>
    </row>
    <row r="416" spans="2:65" s="12" customFormat="1" ht="11.25">
      <c r="B416" s="145"/>
      <c r="D416" s="146" t="s">
        <v>172</v>
      </c>
      <c r="E416" s="147" t="s">
        <v>1</v>
      </c>
      <c r="F416" s="148" t="s">
        <v>1586</v>
      </c>
      <c r="H416" s="147" t="s">
        <v>1</v>
      </c>
      <c r="I416" s="149"/>
      <c r="L416" s="145"/>
      <c r="M416" s="150"/>
      <c r="T416" s="151"/>
      <c r="AT416" s="147" t="s">
        <v>172</v>
      </c>
      <c r="AU416" s="147" t="s">
        <v>90</v>
      </c>
      <c r="AV416" s="12" t="s">
        <v>88</v>
      </c>
      <c r="AW416" s="12" t="s">
        <v>34</v>
      </c>
      <c r="AX416" s="12" t="s">
        <v>80</v>
      </c>
      <c r="AY416" s="147" t="s">
        <v>161</v>
      </c>
    </row>
    <row r="417" spans="2:65" s="13" customFormat="1" ht="11.25">
      <c r="B417" s="152"/>
      <c r="D417" s="146" t="s">
        <v>172</v>
      </c>
      <c r="E417" s="153" t="s">
        <v>1</v>
      </c>
      <c r="F417" s="154" t="s">
        <v>1599</v>
      </c>
      <c r="H417" s="155">
        <v>7.07</v>
      </c>
      <c r="I417" s="156"/>
      <c r="L417" s="152"/>
      <c r="M417" s="157"/>
      <c r="T417" s="158"/>
      <c r="AT417" s="153" t="s">
        <v>172</v>
      </c>
      <c r="AU417" s="153" t="s">
        <v>90</v>
      </c>
      <c r="AV417" s="13" t="s">
        <v>90</v>
      </c>
      <c r="AW417" s="13" t="s">
        <v>34</v>
      </c>
      <c r="AX417" s="13" t="s">
        <v>80</v>
      </c>
      <c r="AY417" s="153" t="s">
        <v>161</v>
      </c>
    </row>
    <row r="418" spans="2:65" s="14" customFormat="1" ht="11.25">
      <c r="B418" s="159"/>
      <c r="D418" s="146" t="s">
        <v>172</v>
      </c>
      <c r="E418" s="160" t="s">
        <v>1</v>
      </c>
      <c r="F418" s="161" t="s">
        <v>177</v>
      </c>
      <c r="H418" s="162">
        <v>7.07</v>
      </c>
      <c r="I418" s="163"/>
      <c r="L418" s="159"/>
      <c r="M418" s="164"/>
      <c r="T418" s="165"/>
      <c r="AT418" s="160" t="s">
        <v>172</v>
      </c>
      <c r="AU418" s="160" t="s">
        <v>90</v>
      </c>
      <c r="AV418" s="14" t="s">
        <v>169</v>
      </c>
      <c r="AW418" s="14" t="s">
        <v>34</v>
      </c>
      <c r="AX418" s="14" t="s">
        <v>88</v>
      </c>
      <c r="AY418" s="160" t="s">
        <v>161</v>
      </c>
    </row>
    <row r="419" spans="2:65" s="1" customFormat="1" ht="21.75" customHeight="1">
      <c r="B419" s="32"/>
      <c r="C419" s="173" t="s">
        <v>569</v>
      </c>
      <c r="D419" s="173" t="s">
        <v>255</v>
      </c>
      <c r="E419" s="174" t="s">
        <v>1600</v>
      </c>
      <c r="F419" s="175" t="s">
        <v>1601</v>
      </c>
      <c r="G419" s="176" t="s">
        <v>407</v>
      </c>
      <c r="H419" s="177">
        <v>7.07</v>
      </c>
      <c r="I419" s="178"/>
      <c r="J419" s="179">
        <f>ROUND(I419*H419,2)</f>
        <v>0</v>
      </c>
      <c r="K419" s="175" t="s">
        <v>180</v>
      </c>
      <c r="L419" s="180"/>
      <c r="M419" s="181" t="s">
        <v>1</v>
      </c>
      <c r="N419" s="182" t="s">
        <v>45</v>
      </c>
      <c r="P419" s="141">
        <f>O419*H419</f>
        <v>0</v>
      </c>
      <c r="Q419" s="141">
        <v>0.254</v>
      </c>
      <c r="R419" s="141">
        <f>Q419*H419</f>
        <v>1.7957800000000002</v>
      </c>
      <c r="S419" s="141">
        <v>0</v>
      </c>
      <c r="T419" s="142">
        <f>S419*H419</f>
        <v>0</v>
      </c>
      <c r="AR419" s="143" t="s">
        <v>228</v>
      </c>
      <c r="AT419" s="143" t="s">
        <v>255</v>
      </c>
      <c r="AU419" s="143" t="s">
        <v>90</v>
      </c>
      <c r="AY419" s="17" t="s">
        <v>161</v>
      </c>
      <c r="BE419" s="144">
        <f>IF(N419="základní",J419,0)</f>
        <v>0</v>
      </c>
      <c r="BF419" s="144">
        <f>IF(N419="snížená",J419,0)</f>
        <v>0</v>
      </c>
      <c r="BG419" s="144">
        <f>IF(N419="zákl. přenesená",J419,0)</f>
        <v>0</v>
      </c>
      <c r="BH419" s="144">
        <f>IF(N419="sníž. přenesená",J419,0)</f>
        <v>0</v>
      </c>
      <c r="BI419" s="144">
        <f>IF(N419="nulová",J419,0)</f>
        <v>0</v>
      </c>
      <c r="BJ419" s="17" t="s">
        <v>88</v>
      </c>
      <c r="BK419" s="144">
        <f>ROUND(I419*H419,2)</f>
        <v>0</v>
      </c>
      <c r="BL419" s="17" t="s">
        <v>169</v>
      </c>
      <c r="BM419" s="143" t="s">
        <v>715</v>
      </c>
    </row>
    <row r="420" spans="2:65" s="12" customFormat="1" ht="11.25">
      <c r="B420" s="145"/>
      <c r="D420" s="146" t="s">
        <v>172</v>
      </c>
      <c r="E420" s="147" t="s">
        <v>1</v>
      </c>
      <c r="F420" s="148" t="s">
        <v>1586</v>
      </c>
      <c r="H420" s="147" t="s">
        <v>1</v>
      </c>
      <c r="I420" s="149"/>
      <c r="L420" s="145"/>
      <c r="M420" s="150"/>
      <c r="T420" s="151"/>
      <c r="AT420" s="147" t="s">
        <v>172</v>
      </c>
      <c r="AU420" s="147" t="s">
        <v>90</v>
      </c>
      <c r="AV420" s="12" t="s">
        <v>88</v>
      </c>
      <c r="AW420" s="12" t="s">
        <v>34</v>
      </c>
      <c r="AX420" s="12" t="s">
        <v>80</v>
      </c>
      <c r="AY420" s="147" t="s">
        <v>161</v>
      </c>
    </row>
    <row r="421" spans="2:65" s="13" customFormat="1" ht="11.25">
      <c r="B421" s="152"/>
      <c r="D421" s="146" t="s">
        <v>172</v>
      </c>
      <c r="E421" s="153" t="s">
        <v>1</v>
      </c>
      <c r="F421" s="154" t="s">
        <v>1599</v>
      </c>
      <c r="H421" s="155">
        <v>7.07</v>
      </c>
      <c r="I421" s="156"/>
      <c r="L421" s="152"/>
      <c r="M421" s="157"/>
      <c r="T421" s="158"/>
      <c r="AT421" s="153" t="s">
        <v>172</v>
      </c>
      <c r="AU421" s="153" t="s">
        <v>90</v>
      </c>
      <c r="AV421" s="13" t="s">
        <v>90</v>
      </c>
      <c r="AW421" s="13" t="s">
        <v>34</v>
      </c>
      <c r="AX421" s="13" t="s">
        <v>80</v>
      </c>
      <c r="AY421" s="153" t="s">
        <v>161</v>
      </c>
    </row>
    <row r="422" spans="2:65" s="14" customFormat="1" ht="11.25">
      <c r="B422" s="159"/>
      <c r="D422" s="146" t="s">
        <v>172</v>
      </c>
      <c r="E422" s="160" t="s">
        <v>1</v>
      </c>
      <c r="F422" s="161" t="s">
        <v>177</v>
      </c>
      <c r="H422" s="162">
        <v>7.07</v>
      </c>
      <c r="I422" s="163"/>
      <c r="L422" s="159"/>
      <c r="M422" s="164"/>
      <c r="T422" s="165"/>
      <c r="AT422" s="160" t="s">
        <v>172</v>
      </c>
      <c r="AU422" s="160" t="s">
        <v>90</v>
      </c>
      <c r="AV422" s="14" t="s">
        <v>169</v>
      </c>
      <c r="AW422" s="14" t="s">
        <v>34</v>
      </c>
      <c r="AX422" s="14" t="s">
        <v>88</v>
      </c>
      <c r="AY422" s="160" t="s">
        <v>161</v>
      </c>
    </row>
    <row r="423" spans="2:65" s="1" customFormat="1" ht="21.75" customHeight="1">
      <c r="B423" s="32"/>
      <c r="C423" s="173" t="s">
        <v>573</v>
      </c>
      <c r="D423" s="173" t="s">
        <v>255</v>
      </c>
      <c r="E423" s="174" t="s">
        <v>1602</v>
      </c>
      <c r="F423" s="175" t="s">
        <v>1603</v>
      </c>
      <c r="G423" s="176" t="s">
        <v>407</v>
      </c>
      <c r="H423" s="177">
        <v>2.02</v>
      </c>
      <c r="I423" s="178"/>
      <c r="J423" s="179">
        <f>ROUND(I423*H423,2)</f>
        <v>0</v>
      </c>
      <c r="K423" s="175" t="s">
        <v>180</v>
      </c>
      <c r="L423" s="180"/>
      <c r="M423" s="181" t="s">
        <v>1</v>
      </c>
      <c r="N423" s="182" t="s">
        <v>45</v>
      </c>
      <c r="P423" s="141">
        <f>O423*H423</f>
        <v>0</v>
      </c>
      <c r="Q423" s="141">
        <v>0.50600000000000001</v>
      </c>
      <c r="R423" s="141">
        <f>Q423*H423</f>
        <v>1.0221199999999999</v>
      </c>
      <c r="S423" s="141">
        <v>0</v>
      </c>
      <c r="T423" s="142">
        <f>S423*H423</f>
        <v>0</v>
      </c>
      <c r="AR423" s="143" t="s">
        <v>228</v>
      </c>
      <c r="AT423" s="143" t="s">
        <v>255</v>
      </c>
      <c r="AU423" s="143" t="s">
        <v>90</v>
      </c>
      <c r="AY423" s="17" t="s">
        <v>161</v>
      </c>
      <c r="BE423" s="144">
        <f>IF(N423="základní",J423,0)</f>
        <v>0</v>
      </c>
      <c r="BF423" s="144">
        <f>IF(N423="snížená",J423,0)</f>
        <v>0</v>
      </c>
      <c r="BG423" s="144">
        <f>IF(N423="zákl. přenesená",J423,0)</f>
        <v>0</v>
      </c>
      <c r="BH423" s="144">
        <f>IF(N423="sníž. přenesená",J423,0)</f>
        <v>0</v>
      </c>
      <c r="BI423" s="144">
        <f>IF(N423="nulová",J423,0)</f>
        <v>0</v>
      </c>
      <c r="BJ423" s="17" t="s">
        <v>88</v>
      </c>
      <c r="BK423" s="144">
        <f>ROUND(I423*H423,2)</f>
        <v>0</v>
      </c>
      <c r="BL423" s="17" t="s">
        <v>169</v>
      </c>
      <c r="BM423" s="143" t="s">
        <v>724</v>
      </c>
    </row>
    <row r="424" spans="2:65" s="12" customFormat="1" ht="11.25">
      <c r="B424" s="145"/>
      <c r="D424" s="146" t="s">
        <v>172</v>
      </c>
      <c r="E424" s="147" t="s">
        <v>1</v>
      </c>
      <c r="F424" s="148" t="s">
        <v>1586</v>
      </c>
      <c r="H424" s="147" t="s">
        <v>1</v>
      </c>
      <c r="I424" s="149"/>
      <c r="L424" s="145"/>
      <c r="M424" s="150"/>
      <c r="T424" s="151"/>
      <c r="AT424" s="147" t="s">
        <v>172</v>
      </c>
      <c r="AU424" s="147" t="s">
        <v>90</v>
      </c>
      <c r="AV424" s="12" t="s">
        <v>88</v>
      </c>
      <c r="AW424" s="12" t="s">
        <v>34</v>
      </c>
      <c r="AX424" s="12" t="s">
        <v>80</v>
      </c>
      <c r="AY424" s="147" t="s">
        <v>161</v>
      </c>
    </row>
    <row r="425" spans="2:65" s="13" customFormat="1" ht="11.25">
      <c r="B425" s="152"/>
      <c r="D425" s="146" t="s">
        <v>172</v>
      </c>
      <c r="E425" s="153" t="s">
        <v>1</v>
      </c>
      <c r="F425" s="154" t="s">
        <v>1587</v>
      </c>
      <c r="H425" s="155">
        <v>2.02</v>
      </c>
      <c r="I425" s="156"/>
      <c r="L425" s="152"/>
      <c r="M425" s="157"/>
      <c r="T425" s="158"/>
      <c r="AT425" s="153" t="s">
        <v>172</v>
      </c>
      <c r="AU425" s="153" t="s">
        <v>90</v>
      </c>
      <c r="AV425" s="13" t="s">
        <v>90</v>
      </c>
      <c r="AW425" s="13" t="s">
        <v>34</v>
      </c>
      <c r="AX425" s="13" t="s">
        <v>80</v>
      </c>
      <c r="AY425" s="153" t="s">
        <v>161</v>
      </c>
    </row>
    <row r="426" spans="2:65" s="14" customFormat="1" ht="11.25">
      <c r="B426" s="159"/>
      <c r="D426" s="146" t="s">
        <v>172</v>
      </c>
      <c r="E426" s="160" t="s">
        <v>1</v>
      </c>
      <c r="F426" s="161" t="s">
        <v>177</v>
      </c>
      <c r="H426" s="162">
        <v>2.02</v>
      </c>
      <c r="I426" s="163"/>
      <c r="L426" s="159"/>
      <c r="M426" s="164"/>
      <c r="T426" s="165"/>
      <c r="AT426" s="160" t="s">
        <v>172</v>
      </c>
      <c r="AU426" s="160" t="s">
        <v>90</v>
      </c>
      <c r="AV426" s="14" t="s">
        <v>169</v>
      </c>
      <c r="AW426" s="14" t="s">
        <v>34</v>
      </c>
      <c r="AX426" s="14" t="s">
        <v>88</v>
      </c>
      <c r="AY426" s="160" t="s">
        <v>161</v>
      </c>
    </row>
    <row r="427" spans="2:65" s="1" customFormat="1" ht="24.2" customHeight="1">
      <c r="B427" s="32"/>
      <c r="C427" s="132" t="s">
        <v>578</v>
      </c>
      <c r="D427" s="132" t="s">
        <v>165</v>
      </c>
      <c r="E427" s="133" t="s">
        <v>1604</v>
      </c>
      <c r="F427" s="134" t="s">
        <v>1605</v>
      </c>
      <c r="G427" s="135" t="s">
        <v>407</v>
      </c>
      <c r="H427" s="136">
        <v>10</v>
      </c>
      <c r="I427" s="137"/>
      <c r="J427" s="138">
        <f>ROUND(I427*H427,2)</f>
        <v>0</v>
      </c>
      <c r="K427" s="134" t="s">
        <v>180</v>
      </c>
      <c r="L427" s="32"/>
      <c r="M427" s="139" t="s">
        <v>1</v>
      </c>
      <c r="N427" s="140" t="s">
        <v>45</v>
      </c>
      <c r="P427" s="141">
        <f>O427*H427</f>
        <v>0</v>
      </c>
      <c r="Q427" s="141">
        <v>1.248E-2</v>
      </c>
      <c r="R427" s="141">
        <f>Q427*H427</f>
        <v>0.12479999999999999</v>
      </c>
      <c r="S427" s="141">
        <v>0</v>
      </c>
      <c r="T427" s="142">
        <f>S427*H427</f>
        <v>0</v>
      </c>
      <c r="AR427" s="143" t="s">
        <v>169</v>
      </c>
      <c r="AT427" s="143" t="s">
        <v>165</v>
      </c>
      <c r="AU427" s="143" t="s">
        <v>90</v>
      </c>
      <c r="AY427" s="17" t="s">
        <v>161</v>
      </c>
      <c r="BE427" s="144">
        <f>IF(N427="základní",J427,0)</f>
        <v>0</v>
      </c>
      <c r="BF427" s="144">
        <f>IF(N427="snížená",J427,0)</f>
        <v>0</v>
      </c>
      <c r="BG427" s="144">
        <f>IF(N427="zákl. přenesená",J427,0)</f>
        <v>0</v>
      </c>
      <c r="BH427" s="144">
        <f>IF(N427="sníž. přenesená",J427,0)</f>
        <v>0</v>
      </c>
      <c r="BI427" s="144">
        <f>IF(N427="nulová",J427,0)</f>
        <v>0</v>
      </c>
      <c r="BJ427" s="17" t="s">
        <v>88</v>
      </c>
      <c r="BK427" s="144">
        <f>ROUND(I427*H427,2)</f>
        <v>0</v>
      </c>
      <c r="BL427" s="17" t="s">
        <v>169</v>
      </c>
      <c r="BM427" s="143" t="s">
        <v>733</v>
      </c>
    </row>
    <row r="428" spans="2:65" s="12" customFormat="1" ht="11.25">
      <c r="B428" s="145"/>
      <c r="D428" s="146" t="s">
        <v>172</v>
      </c>
      <c r="E428" s="147" t="s">
        <v>1</v>
      </c>
      <c r="F428" s="148" t="s">
        <v>1582</v>
      </c>
      <c r="H428" s="147" t="s">
        <v>1</v>
      </c>
      <c r="I428" s="149"/>
      <c r="L428" s="145"/>
      <c r="M428" s="150"/>
      <c r="T428" s="151"/>
      <c r="AT428" s="147" t="s">
        <v>172</v>
      </c>
      <c r="AU428" s="147" t="s">
        <v>90</v>
      </c>
      <c r="AV428" s="12" t="s">
        <v>88</v>
      </c>
      <c r="AW428" s="12" t="s">
        <v>34</v>
      </c>
      <c r="AX428" s="12" t="s">
        <v>80</v>
      </c>
      <c r="AY428" s="147" t="s">
        <v>161</v>
      </c>
    </row>
    <row r="429" spans="2:65" s="13" customFormat="1" ht="11.25">
      <c r="B429" s="152"/>
      <c r="D429" s="146" t="s">
        <v>172</v>
      </c>
      <c r="E429" s="153" t="s">
        <v>1</v>
      </c>
      <c r="F429" s="154" t="s">
        <v>238</v>
      </c>
      <c r="H429" s="155">
        <v>10</v>
      </c>
      <c r="I429" s="156"/>
      <c r="L429" s="152"/>
      <c r="M429" s="157"/>
      <c r="T429" s="158"/>
      <c r="AT429" s="153" t="s">
        <v>172</v>
      </c>
      <c r="AU429" s="153" t="s">
        <v>90</v>
      </c>
      <c r="AV429" s="13" t="s">
        <v>90</v>
      </c>
      <c r="AW429" s="13" t="s">
        <v>34</v>
      </c>
      <c r="AX429" s="13" t="s">
        <v>80</v>
      </c>
      <c r="AY429" s="153" t="s">
        <v>161</v>
      </c>
    </row>
    <row r="430" spans="2:65" s="14" customFormat="1" ht="11.25">
      <c r="B430" s="159"/>
      <c r="D430" s="146" t="s">
        <v>172</v>
      </c>
      <c r="E430" s="160" t="s">
        <v>1</v>
      </c>
      <c r="F430" s="161" t="s">
        <v>177</v>
      </c>
      <c r="H430" s="162">
        <v>10</v>
      </c>
      <c r="I430" s="163"/>
      <c r="L430" s="159"/>
      <c r="M430" s="164"/>
      <c r="T430" s="165"/>
      <c r="AT430" s="160" t="s">
        <v>172</v>
      </c>
      <c r="AU430" s="160" t="s">
        <v>90</v>
      </c>
      <c r="AV430" s="14" t="s">
        <v>169</v>
      </c>
      <c r="AW430" s="14" t="s">
        <v>34</v>
      </c>
      <c r="AX430" s="14" t="s">
        <v>88</v>
      </c>
      <c r="AY430" s="160" t="s">
        <v>161</v>
      </c>
    </row>
    <row r="431" spans="2:65" s="1" customFormat="1" ht="33" customHeight="1">
      <c r="B431" s="32"/>
      <c r="C431" s="173" t="s">
        <v>583</v>
      </c>
      <c r="D431" s="173" t="s">
        <v>255</v>
      </c>
      <c r="E431" s="174" t="s">
        <v>1606</v>
      </c>
      <c r="F431" s="175" t="s">
        <v>1607</v>
      </c>
      <c r="G431" s="176" t="s">
        <v>407</v>
      </c>
      <c r="H431" s="177">
        <v>10.1</v>
      </c>
      <c r="I431" s="178"/>
      <c r="J431" s="179">
        <f>ROUND(I431*H431,2)</f>
        <v>0</v>
      </c>
      <c r="K431" s="175" t="s">
        <v>1</v>
      </c>
      <c r="L431" s="180"/>
      <c r="M431" s="181" t="s">
        <v>1</v>
      </c>
      <c r="N431" s="182" t="s">
        <v>45</v>
      </c>
      <c r="P431" s="141">
        <f>O431*H431</f>
        <v>0</v>
      </c>
      <c r="Q431" s="141">
        <v>0</v>
      </c>
      <c r="R431" s="141">
        <f>Q431*H431</f>
        <v>0</v>
      </c>
      <c r="S431" s="141">
        <v>0</v>
      </c>
      <c r="T431" s="142">
        <f>S431*H431</f>
        <v>0</v>
      </c>
      <c r="AR431" s="143" t="s">
        <v>228</v>
      </c>
      <c r="AT431" s="143" t="s">
        <v>255</v>
      </c>
      <c r="AU431" s="143" t="s">
        <v>90</v>
      </c>
      <c r="AY431" s="17" t="s">
        <v>161</v>
      </c>
      <c r="BE431" s="144">
        <f>IF(N431="základní",J431,0)</f>
        <v>0</v>
      </c>
      <c r="BF431" s="144">
        <f>IF(N431="snížená",J431,0)</f>
        <v>0</v>
      </c>
      <c r="BG431" s="144">
        <f>IF(N431="zákl. přenesená",J431,0)</f>
        <v>0</v>
      </c>
      <c r="BH431" s="144">
        <f>IF(N431="sníž. přenesená",J431,0)</f>
        <v>0</v>
      </c>
      <c r="BI431" s="144">
        <f>IF(N431="nulová",J431,0)</f>
        <v>0</v>
      </c>
      <c r="BJ431" s="17" t="s">
        <v>88</v>
      </c>
      <c r="BK431" s="144">
        <f>ROUND(I431*H431,2)</f>
        <v>0</v>
      </c>
      <c r="BL431" s="17" t="s">
        <v>169</v>
      </c>
      <c r="BM431" s="143" t="s">
        <v>745</v>
      </c>
    </row>
    <row r="432" spans="2:65" s="12" customFormat="1" ht="11.25">
      <c r="B432" s="145"/>
      <c r="D432" s="146" t="s">
        <v>172</v>
      </c>
      <c r="E432" s="147" t="s">
        <v>1</v>
      </c>
      <c r="F432" s="148" t="s">
        <v>1582</v>
      </c>
      <c r="H432" s="147" t="s">
        <v>1</v>
      </c>
      <c r="I432" s="149"/>
      <c r="L432" s="145"/>
      <c r="M432" s="150"/>
      <c r="T432" s="151"/>
      <c r="AT432" s="147" t="s">
        <v>172</v>
      </c>
      <c r="AU432" s="147" t="s">
        <v>90</v>
      </c>
      <c r="AV432" s="12" t="s">
        <v>88</v>
      </c>
      <c r="AW432" s="12" t="s">
        <v>34</v>
      </c>
      <c r="AX432" s="12" t="s">
        <v>80</v>
      </c>
      <c r="AY432" s="147" t="s">
        <v>161</v>
      </c>
    </row>
    <row r="433" spans="2:65" s="13" customFormat="1" ht="11.25">
      <c r="B433" s="152"/>
      <c r="D433" s="146" t="s">
        <v>172</v>
      </c>
      <c r="E433" s="153" t="s">
        <v>1</v>
      </c>
      <c r="F433" s="154" t="s">
        <v>1608</v>
      </c>
      <c r="H433" s="155">
        <v>10.1</v>
      </c>
      <c r="I433" s="156"/>
      <c r="L433" s="152"/>
      <c r="M433" s="157"/>
      <c r="T433" s="158"/>
      <c r="AT433" s="153" t="s">
        <v>172</v>
      </c>
      <c r="AU433" s="153" t="s">
        <v>90</v>
      </c>
      <c r="AV433" s="13" t="s">
        <v>90</v>
      </c>
      <c r="AW433" s="13" t="s">
        <v>34</v>
      </c>
      <c r="AX433" s="13" t="s">
        <v>80</v>
      </c>
      <c r="AY433" s="153" t="s">
        <v>161</v>
      </c>
    </row>
    <row r="434" spans="2:65" s="14" customFormat="1" ht="11.25">
      <c r="B434" s="159"/>
      <c r="D434" s="146" t="s">
        <v>172</v>
      </c>
      <c r="E434" s="160" t="s">
        <v>1</v>
      </c>
      <c r="F434" s="161" t="s">
        <v>177</v>
      </c>
      <c r="H434" s="162">
        <v>10.1</v>
      </c>
      <c r="I434" s="163"/>
      <c r="L434" s="159"/>
      <c r="M434" s="164"/>
      <c r="T434" s="165"/>
      <c r="AT434" s="160" t="s">
        <v>172</v>
      </c>
      <c r="AU434" s="160" t="s">
        <v>90</v>
      </c>
      <c r="AV434" s="14" t="s">
        <v>169</v>
      </c>
      <c r="AW434" s="14" t="s">
        <v>34</v>
      </c>
      <c r="AX434" s="14" t="s">
        <v>88</v>
      </c>
      <c r="AY434" s="160" t="s">
        <v>161</v>
      </c>
    </row>
    <row r="435" spans="2:65" s="1" customFormat="1" ht="24.2" customHeight="1">
      <c r="B435" s="32"/>
      <c r="C435" s="132" t="s">
        <v>589</v>
      </c>
      <c r="D435" s="132" t="s">
        <v>165</v>
      </c>
      <c r="E435" s="133" t="s">
        <v>1609</v>
      </c>
      <c r="F435" s="134" t="s">
        <v>1610</v>
      </c>
      <c r="G435" s="135" t="s">
        <v>407</v>
      </c>
      <c r="H435" s="136">
        <v>11</v>
      </c>
      <c r="I435" s="137"/>
      <c r="J435" s="138">
        <f>ROUND(I435*H435,2)</f>
        <v>0</v>
      </c>
      <c r="K435" s="134" t="s">
        <v>180</v>
      </c>
      <c r="L435" s="32"/>
      <c r="M435" s="139" t="s">
        <v>1</v>
      </c>
      <c r="N435" s="140" t="s">
        <v>45</v>
      </c>
      <c r="P435" s="141">
        <f>O435*H435</f>
        <v>0</v>
      </c>
      <c r="Q435" s="141">
        <v>2.8539999999999999E-2</v>
      </c>
      <c r="R435" s="141">
        <f>Q435*H435</f>
        <v>0.31394</v>
      </c>
      <c r="S435" s="141">
        <v>0</v>
      </c>
      <c r="T435" s="142">
        <f>S435*H435</f>
        <v>0</v>
      </c>
      <c r="AR435" s="143" t="s">
        <v>169</v>
      </c>
      <c r="AT435" s="143" t="s">
        <v>165</v>
      </c>
      <c r="AU435" s="143" t="s">
        <v>90</v>
      </c>
      <c r="AY435" s="17" t="s">
        <v>161</v>
      </c>
      <c r="BE435" s="144">
        <f>IF(N435="základní",J435,0)</f>
        <v>0</v>
      </c>
      <c r="BF435" s="144">
        <f>IF(N435="snížená",J435,0)</f>
        <v>0</v>
      </c>
      <c r="BG435" s="144">
        <f>IF(N435="zákl. přenesená",J435,0)</f>
        <v>0</v>
      </c>
      <c r="BH435" s="144">
        <f>IF(N435="sníž. přenesená",J435,0)</f>
        <v>0</v>
      </c>
      <c r="BI435" s="144">
        <f>IF(N435="nulová",J435,0)</f>
        <v>0</v>
      </c>
      <c r="BJ435" s="17" t="s">
        <v>88</v>
      </c>
      <c r="BK435" s="144">
        <f>ROUND(I435*H435,2)</f>
        <v>0</v>
      </c>
      <c r="BL435" s="17" t="s">
        <v>169</v>
      </c>
      <c r="BM435" s="143" t="s">
        <v>759</v>
      </c>
    </row>
    <row r="436" spans="2:65" s="12" customFormat="1" ht="11.25">
      <c r="B436" s="145"/>
      <c r="D436" s="146" t="s">
        <v>172</v>
      </c>
      <c r="E436" s="147" t="s">
        <v>1</v>
      </c>
      <c r="F436" s="148" t="s">
        <v>1352</v>
      </c>
      <c r="H436" s="147" t="s">
        <v>1</v>
      </c>
      <c r="I436" s="149"/>
      <c r="L436" s="145"/>
      <c r="M436" s="150"/>
      <c r="T436" s="151"/>
      <c r="AT436" s="147" t="s">
        <v>172</v>
      </c>
      <c r="AU436" s="147" t="s">
        <v>90</v>
      </c>
      <c r="AV436" s="12" t="s">
        <v>88</v>
      </c>
      <c r="AW436" s="12" t="s">
        <v>34</v>
      </c>
      <c r="AX436" s="12" t="s">
        <v>80</v>
      </c>
      <c r="AY436" s="147" t="s">
        <v>161</v>
      </c>
    </row>
    <row r="437" spans="2:65" s="13" customFormat="1" ht="11.25">
      <c r="B437" s="152"/>
      <c r="D437" s="146" t="s">
        <v>172</v>
      </c>
      <c r="E437" s="153" t="s">
        <v>1</v>
      </c>
      <c r="F437" s="154" t="s">
        <v>1611</v>
      </c>
      <c r="H437" s="155">
        <v>5</v>
      </c>
      <c r="I437" s="156"/>
      <c r="L437" s="152"/>
      <c r="M437" s="157"/>
      <c r="T437" s="158"/>
      <c r="AT437" s="153" t="s">
        <v>172</v>
      </c>
      <c r="AU437" s="153" t="s">
        <v>90</v>
      </c>
      <c r="AV437" s="13" t="s">
        <v>90</v>
      </c>
      <c r="AW437" s="13" t="s">
        <v>34</v>
      </c>
      <c r="AX437" s="13" t="s">
        <v>80</v>
      </c>
      <c r="AY437" s="153" t="s">
        <v>161</v>
      </c>
    </row>
    <row r="438" spans="2:65" s="12" customFormat="1" ht="11.25">
      <c r="B438" s="145"/>
      <c r="D438" s="146" t="s">
        <v>172</v>
      </c>
      <c r="E438" s="147" t="s">
        <v>1</v>
      </c>
      <c r="F438" s="148" t="s">
        <v>1354</v>
      </c>
      <c r="H438" s="147" t="s">
        <v>1</v>
      </c>
      <c r="I438" s="149"/>
      <c r="L438" s="145"/>
      <c r="M438" s="150"/>
      <c r="T438" s="151"/>
      <c r="AT438" s="147" t="s">
        <v>172</v>
      </c>
      <c r="AU438" s="147" t="s">
        <v>90</v>
      </c>
      <c r="AV438" s="12" t="s">
        <v>88</v>
      </c>
      <c r="AW438" s="12" t="s">
        <v>34</v>
      </c>
      <c r="AX438" s="12" t="s">
        <v>80</v>
      </c>
      <c r="AY438" s="147" t="s">
        <v>161</v>
      </c>
    </row>
    <row r="439" spans="2:65" s="13" customFormat="1" ht="11.25">
      <c r="B439" s="152"/>
      <c r="D439" s="146" t="s">
        <v>172</v>
      </c>
      <c r="E439" s="153" t="s">
        <v>1</v>
      </c>
      <c r="F439" s="154" t="s">
        <v>1612</v>
      </c>
      <c r="H439" s="155">
        <v>6</v>
      </c>
      <c r="I439" s="156"/>
      <c r="L439" s="152"/>
      <c r="M439" s="157"/>
      <c r="T439" s="158"/>
      <c r="AT439" s="153" t="s">
        <v>172</v>
      </c>
      <c r="AU439" s="153" t="s">
        <v>90</v>
      </c>
      <c r="AV439" s="13" t="s">
        <v>90</v>
      </c>
      <c r="AW439" s="13" t="s">
        <v>34</v>
      </c>
      <c r="AX439" s="13" t="s">
        <v>80</v>
      </c>
      <c r="AY439" s="153" t="s">
        <v>161</v>
      </c>
    </row>
    <row r="440" spans="2:65" s="14" customFormat="1" ht="11.25">
      <c r="B440" s="159"/>
      <c r="D440" s="146" t="s">
        <v>172</v>
      </c>
      <c r="E440" s="160" t="s">
        <v>1</v>
      </c>
      <c r="F440" s="161" t="s">
        <v>177</v>
      </c>
      <c r="H440" s="162">
        <v>11</v>
      </c>
      <c r="I440" s="163"/>
      <c r="L440" s="159"/>
      <c r="M440" s="164"/>
      <c r="T440" s="165"/>
      <c r="AT440" s="160" t="s">
        <v>172</v>
      </c>
      <c r="AU440" s="160" t="s">
        <v>90</v>
      </c>
      <c r="AV440" s="14" t="s">
        <v>169</v>
      </c>
      <c r="AW440" s="14" t="s">
        <v>34</v>
      </c>
      <c r="AX440" s="14" t="s">
        <v>88</v>
      </c>
      <c r="AY440" s="160" t="s">
        <v>161</v>
      </c>
    </row>
    <row r="441" spans="2:65" s="1" customFormat="1" ht="16.5" customHeight="1">
      <c r="B441" s="32"/>
      <c r="C441" s="173" t="s">
        <v>595</v>
      </c>
      <c r="D441" s="173" t="s">
        <v>255</v>
      </c>
      <c r="E441" s="174" t="s">
        <v>1613</v>
      </c>
      <c r="F441" s="175" t="s">
        <v>1614</v>
      </c>
      <c r="G441" s="176" t="s">
        <v>407</v>
      </c>
      <c r="H441" s="177">
        <v>11.11</v>
      </c>
      <c r="I441" s="178"/>
      <c r="J441" s="179">
        <f>ROUND(I441*H441,2)</f>
        <v>0</v>
      </c>
      <c r="K441" s="175" t="s">
        <v>1</v>
      </c>
      <c r="L441" s="180"/>
      <c r="M441" s="181" t="s">
        <v>1</v>
      </c>
      <c r="N441" s="182" t="s">
        <v>45</v>
      </c>
      <c r="P441" s="141">
        <f>O441*H441</f>
        <v>0</v>
      </c>
      <c r="Q441" s="141">
        <v>0</v>
      </c>
      <c r="R441" s="141">
        <f>Q441*H441</f>
        <v>0</v>
      </c>
      <c r="S441" s="141">
        <v>0</v>
      </c>
      <c r="T441" s="142">
        <f>S441*H441</f>
        <v>0</v>
      </c>
      <c r="AR441" s="143" t="s">
        <v>228</v>
      </c>
      <c r="AT441" s="143" t="s">
        <v>255</v>
      </c>
      <c r="AU441" s="143" t="s">
        <v>90</v>
      </c>
      <c r="AY441" s="17" t="s">
        <v>161</v>
      </c>
      <c r="BE441" s="144">
        <f>IF(N441="základní",J441,0)</f>
        <v>0</v>
      </c>
      <c r="BF441" s="144">
        <f>IF(N441="snížená",J441,0)</f>
        <v>0</v>
      </c>
      <c r="BG441" s="144">
        <f>IF(N441="zákl. přenesená",J441,0)</f>
        <v>0</v>
      </c>
      <c r="BH441" s="144">
        <f>IF(N441="sníž. přenesená",J441,0)</f>
        <v>0</v>
      </c>
      <c r="BI441" s="144">
        <f>IF(N441="nulová",J441,0)</f>
        <v>0</v>
      </c>
      <c r="BJ441" s="17" t="s">
        <v>88</v>
      </c>
      <c r="BK441" s="144">
        <f>ROUND(I441*H441,2)</f>
        <v>0</v>
      </c>
      <c r="BL441" s="17" t="s">
        <v>169</v>
      </c>
      <c r="BM441" s="143" t="s">
        <v>767</v>
      </c>
    </row>
    <row r="442" spans="2:65" s="12" customFormat="1" ht="11.25">
      <c r="B442" s="145"/>
      <c r="D442" s="146" t="s">
        <v>172</v>
      </c>
      <c r="E442" s="147" t="s">
        <v>1</v>
      </c>
      <c r="F442" s="148" t="s">
        <v>1582</v>
      </c>
      <c r="H442" s="147" t="s">
        <v>1</v>
      </c>
      <c r="I442" s="149"/>
      <c r="L442" s="145"/>
      <c r="M442" s="150"/>
      <c r="T442" s="151"/>
      <c r="AT442" s="147" t="s">
        <v>172</v>
      </c>
      <c r="AU442" s="147" t="s">
        <v>90</v>
      </c>
      <c r="AV442" s="12" t="s">
        <v>88</v>
      </c>
      <c r="AW442" s="12" t="s">
        <v>34</v>
      </c>
      <c r="AX442" s="12" t="s">
        <v>80</v>
      </c>
      <c r="AY442" s="147" t="s">
        <v>161</v>
      </c>
    </row>
    <row r="443" spans="2:65" s="13" customFormat="1" ht="11.25">
      <c r="B443" s="152"/>
      <c r="D443" s="146" t="s">
        <v>172</v>
      </c>
      <c r="E443" s="153" t="s">
        <v>1</v>
      </c>
      <c r="F443" s="154" t="s">
        <v>1615</v>
      </c>
      <c r="H443" s="155">
        <v>11.11</v>
      </c>
      <c r="I443" s="156"/>
      <c r="L443" s="152"/>
      <c r="M443" s="157"/>
      <c r="T443" s="158"/>
      <c r="AT443" s="153" t="s">
        <v>172</v>
      </c>
      <c r="AU443" s="153" t="s">
        <v>90</v>
      </c>
      <c r="AV443" s="13" t="s">
        <v>90</v>
      </c>
      <c r="AW443" s="13" t="s">
        <v>34</v>
      </c>
      <c r="AX443" s="13" t="s">
        <v>80</v>
      </c>
      <c r="AY443" s="153" t="s">
        <v>161</v>
      </c>
    </row>
    <row r="444" spans="2:65" s="14" customFormat="1" ht="11.25">
      <c r="B444" s="159"/>
      <c r="D444" s="146" t="s">
        <v>172</v>
      </c>
      <c r="E444" s="160" t="s">
        <v>1</v>
      </c>
      <c r="F444" s="161" t="s">
        <v>177</v>
      </c>
      <c r="H444" s="162">
        <v>11.11</v>
      </c>
      <c r="I444" s="163"/>
      <c r="L444" s="159"/>
      <c r="M444" s="164"/>
      <c r="T444" s="165"/>
      <c r="AT444" s="160" t="s">
        <v>172</v>
      </c>
      <c r="AU444" s="160" t="s">
        <v>90</v>
      </c>
      <c r="AV444" s="14" t="s">
        <v>169</v>
      </c>
      <c r="AW444" s="14" t="s">
        <v>34</v>
      </c>
      <c r="AX444" s="14" t="s">
        <v>88</v>
      </c>
      <c r="AY444" s="160" t="s">
        <v>161</v>
      </c>
    </row>
    <row r="445" spans="2:65" s="1" customFormat="1" ht="24.2" customHeight="1">
      <c r="B445" s="32"/>
      <c r="C445" s="132" t="s">
        <v>602</v>
      </c>
      <c r="D445" s="132" t="s">
        <v>165</v>
      </c>
      <c r="E445" s="133" t="s">
        <v>1616</v>
      </c>
      <c r="F445" s="134" t="s">
        <v>1617</v>
      </c>
      <c r="G445" s="135" t="s">
        <v>407</v>
      </c>
      <c r="H445" s="136">
        <v>1</v>
      </c>
      <c r="I445" s="137"/>
      <c r="J445" s="138">
        <f>ROUND(I445*H445,2)</f>
        <v>0</v>
      </c>
      <c r="K445" s="134" t="s">
        <v>180</v>
      </c>
      <c r="L445" s="32"/>
      <c r="M445" s="139" t="s">
        <v>1</v>
      </c>
      <c r="N445" s="140" t="s">
        <v>45</v>
      </c>
      <c r="P445" s="141">
        <f>O445*H445</f>
        <v>0</v>
      </c>
      <c r="Q445" s="141">
        <v>3.9269999999999999E-2</v>
      </c>
      <c r="R445" s="141">
        <f>Q445*H445</f>
        <v>3.9269999999999999E-2</v>
      </c>
      <c r="S445" s="141">
        <v>0</v>
      </c>
      <c r="T445" s="142">
        <f>S445*H445</f>
        <v>0</v>
      </c>
      <c r="AR445" s="143" t="s">
        <v>169</v>
      </c>
      <c r="AT445" s="143" t="s">
        <v>165</v>
      </c>
      <c r="AU445" s="143" t="s">
        <v>90</v>
      </c>
      <c r="AY445" s="17" t="s">
        <v>161</v>
      </c>
      <c r="BE445" s="144">
        <f>IF(N445="základní",J445,0)</f>
        <v>0</v>
      </c>
      <c r="BF445" s="144">
        <f>IF(N445="snížená",J445,0)</f>
        <v>0</v>
      </c>
      <c r="BG445" s="144">
        <f>IF(N445="zákl. přenesená",J445,0)</f>
        <v>0</v>
      </c>
      <c r="BH445" s="144">
        <f>IF(N445="sníž. přenesená",J445,0)</f>
        <v>0</v>
      </c>
      <c r="BI445" s="144">
        <f>IF(N445="nulová",J445,0)</f>
        <v>0</v>
      </c>
      <c r="BJ445" s="17" t="s">
        <v>88</v>
      </c>
      <c r="BK445" s="144">
        <f>ROUND(I445*H445,2)</f>
        <v>0</v>
      </c>
      <c r="BL445" s="17" t="s">
        <v>169</v>
      </c>
      <c r="BM445" s="143" t="s">
        <v>777</v>
      </c>
    </row>
    <row r="446" spans="2:65" s="12" customFormat="1" ht="11.25">
      <c r="B446" s="145"/>
      <c r="D446" s="146" t="s">
        <v>172</v>
      </c>
      <c r="E446" s="147" t="s">
        <v>1</v>
      </c>
      <c r="F446" s="148" t="s">
        <v>1582</v>
      </c>
      <c r="H446" s="147" t="s">
        <v>1</v>
      </c>
      <c r="I446" s="149"/>
      <c r="L446" s="145"/>
      <c r="M446" s="150"/>
      <c r="T446" s="151"/>
      <c r="AT446" s="147" t="s">
        <v>172</v>
      </c>
      <c r="AU446" s="147" t="s">
        <v>90</v>
      </c>
      <c r="AV446" s="12" t="s">
        <v>88</v>
      </c>
      <c r="AW446" s="12" t="s">
        <v>34</v>
      </c>
      <c r="AX446" s="12" t="s">
        <v>80</v>
      </c>
      <c r="AY446" s="147" t="s">
        <v>161</v>
      </c>
    </row>
    <row r="447" spans="2:65" s="13" customFormat="1" ht="11.25">
      <c r="B447" s="152"/>
      <c r="D447" s="146" t="s">
        <v>172</v>
      </c>
      <c r="E447" s="153" t="s">
        <v>1</v>
      </c>
      <c r="F447" s="154" t="s">
        <v>88</v>
      </c>
      <c r="H447" s="155">
        <v>1</v>
      </c>
      <c r="I447" s="156"/>
      <c r="L447" s="152"/>
      <c r="M447" s="157"/>
      <c r="T447" s="158"/>
      <c r="AT447" s="153" t="s">
        <v>172</v>
      </c>
      <c r="AU447" s="153" t="s">
        <v>90</v>
      </c>
      <c r="AV447" s="13" t="s">
        <v>90</v>
      </c>
      <c r="AW447" s="13" t="s">
        <v>34</v>
      </c>
      <c r="AX447" s="13" t="s">
        <v>80</v>
      </c>
      <c r="AY447" s="153" t="s">
        <v>161</v>
      </c>
    </row>
    <row r="448" spans="2:65" s="14" customFormat="1" ht="11.25">
      <c r="B448" s="159"/>
      <c r="D448" s="146" t="s">
        <v>172</v>
      </c>
      <c r="E448" s="160" t="s">
        <v>1</v>
      </c>
      <c r="F448" s="161" t="s">
        <v>177</v>
      </c>
      <c r="H448" s="162">
        <v>1</v>
      </c>
      <c r="I448" s="163"/>
      <c r="L448" s="159"/>
      <c r="M448" s="164"/>
      <c r="T448" s="165"/>
      <c r="AT448" s="160" t="s">
        <v>172</v>
      </c>
      <c r="AU448" s="160" t="s">
        <v>90</v>
      </c>
      <c r="AV448" s="14" t="s">
        <v>169</v>
      </c>
      <c r="AW448" s="14" t="s">
        <v>34</v>
      </c>
      <c r="AX448" s="14" t="s">
        <v>88</v>
      </c>
      <c r="AY448" s="160" t="s">
        <v>161</v>
      </c>
    </row>
    <row r="449" spans="2:65" s="1" customFormat="1" ht="21.75" customHeight="1">
      <c r="B449" s="32"/>
      <c r="C449" s="173" t="s">
        <v>608</v>
      </c>
      <c r="D449" s="173" t="s">
        <v>255</v>
      </c>
      <c r="E449" s="174" t="s">
        <v>1618</v>
      </c>
      <c r="F449" s="175" t="s">
        <v>1619</v>
      </c>
      <c r="G449" s="176" t="s">
        <v>407</v>
      </c>
      <c r="H449" s="177">
        <v>1.01</v>
      </c>
      <c r="I449" s="178"/>
      <c r="J449" s="179">
        <f>ROUND(I449*H449,2)</f>
        <v>0</v>
      </c>
      <c r="K449" s="175" t="s">
        <v>1</v>
      </c>
      <c r="L449" s="180"/>
      <c r="M449" s="181" t="s">
        <v>1</v>
      </c>
      <c r="N449" s="182" t="s">
        <v>45</v>
      </c>
      <c r="P449" s="141">
        <f>O449*H449</f>
        <v>0</v>
      </c>
      <c r="Q449" s="141">
        <v>0</v>
      </c>
      <c r="R449" s="141">
        <f>Q449*H449</f>
        <v>0</v>
      </c>
      <c r="S449" s="141">
        <v>0</v>
      </c>
      <c r="T449" s="142">
        <f>S449*H449</f>
        <v>0</v>
      </c>
      <c r="AR449" s="143" t="s">
        <v>228</v>
      </c>
      <c r="AT449" s="143" t="s">
        <v>255</v>
      </c>
      <c r="AU449" s="143" t="s">
        <v>90</v>
      </c>
      <c r="AY449" s="17" t="s">
        <v>161</v>
      </c>
      <c r="BE449" s="144">
        <f>IF(N449="základní",J449,0)</f>
        <v>0</v>
      </c>
      <c r="BF449" s="144">
        <f>IF(N449="snížená",J449,0)</f>
        <v>0</v>
      </c>
      <c r="BG449" s="144">
        <f>IF(N449="zákl. přenesená",J449,0)</f>
        <v>0</v>
      </c>
      <c r="BH449" s="144">
        <f>IF(N449="sníž. přenesená",J449,0)</f>
        <v>0</v>
      </c>
      <c r="BI449" s="144">
        <f>IF(N449="nulová",J449,0)</f>
        <v>0</v>
      </c>
      <c r="BJ449" s="17" t="s">
        <v>88</v>
      </c>
      <c r="BK449" s="144">
        <f>ROUND(I449*H449,2)</f>
        <v>0</v>
      </c>
      <c r="BL449" s="17" t="s">
        <v>169</v>
      </c>
      <c r="BM449" s="143" t="s">
        <v>790</v>
      </c>
    </row>
    <row r="450" spans="2:65" s="12" customFormat="1" ht="11.25">
      <c r="B450" s="145"/>
      <c r="D450" s="146" t="s">
        <v>172</v>
      </c>
      <c r="E450" s="147" t="s">
        <v>1</v>
      </c>
      <c r="F450" s="148" t="s">
        <v>1582</v>
      </c>
      <c r="H450" s="147" t="s">
        <v>1</v>
      </c>
      <c r="I450" s="149"/>
      <c r="L450" s="145"/>
      <c r="M450" s="150"/>
      <c r="T450" s="151"/>
      <c r="AT450" s="147" t="s">
        <v>172</v>
      </c>
      <c r="AU450" s="147" t="s">
        <v>90</v>
      </c>
      <c r="AV450" s="12" t="s">
        <v>88</v>
      </c>
      <c r="AW450" s="12" t="s">
        <v>34</v>
      </c>
      <c r="AX450" s="12" t="s">
        <v>80</v>
      </c>
      <c r="AY450" s="147" t="s">
        <v>161</v>
      </c>
    </row>
    <row r="451" spans="2:65" s="13" customFormat="1" ht="11.25">
      <c r="B451" s="152"/>
      <c r="D451" s="146" t="s">
        <v>172</v>
      </c>
      <c r="E451" s="153" t="s">
        <v>1</v>
      </c>
      <c r="F451" s="154" t="s">
        <v>1596</v>
      </c>
      <c r="H451" s="155">
        <v>1.01</v>
      </c>
      <c r="I451" s="156"/>
      <c r="L451" s="152"/>
      <c r="M451" s="157"/>
      <c r="T451" s="158"/>
      <c r="AT451" s="153" t="s">
        <v>172</v>
      </c>
      <c r="AU451" s="153" t="s">
        <v>90</v>
      </c>
      <c r="AV451" s="13" t="s">
        <v>90</v>
      </c>
      <c r="AW451" s="13" t="s">
        <v>34</v>
      </c>
      <c r="AX451" s="13" t="s">
        <v>80</v>
      </c>
      <c r="AY451" s="153" t="s">
        <v>161</v>
      </c>
    </row>
    <row r="452" spans="2:65" s="14" customFormat="1" ht="11.25">
      <c r="B452" s="159"/>
      <c r="D452" s="146" t="s">
        <v>172</v>
      </c>
      <c r="E452" s="160" t="s">
        <v>1</v>
      </c>
      <c r="F452" s="161" t="s">
        <v>177</v>
      </c>
      <c r="H452" s="162">
        <v>1.01</v>
      </c>
      <c r="I452" s="163"/>
      <c r="L452" s="159"/>
      <c r="M452" s="164"/>
      <c r="T452" s="165"/>
      <c r="AT452" s="160" t="s">
        <v>172</v>
      </c>
      <c r="AU452" s="160" t="s">
        <v>90</v>
      </c>
      <c r="AV452" s="14" t="s">
        <v>169</v>
      </c>
      <c r="AW452" s="14" t="s">
        <v>34</v>
      </c>
      <c r="AX452" s="14" t="s">
        <v>88</v>
      </c>
      <c r="AY452" s="160" t="s">
        <v>161</v>
      </c>
    </row>
    <row r="453" spans="2:65" s="1" customFormat="1" ht="24.2" customHeight="1">
      <c r="B453" s="32"/>
      <c r="C453" s="132" t="s">
        <v>616</v>
      </c>
      <c r="D453" s="132" t="s">
        <v>165</v>
      </c>
      <c r="E453" s="133" t="s">
        <v>1620</v>
      </c>
      <c r="F453" s="134" t="s">
        <v>1621</v>
      </c>
      <c r="G453" s="135" t="s">
        <v>407</v>
      </c>
      <c r="H453" s="136">
        <v>1</v>
      </c>
      <c r="I453" s="137"/>
      <c r="J453" s="138">
        <f>ROUND(I453*H453,2)</f>
        <v>0</v>
      </c>
      <c r="K453" s="134" t="s">
        <v>1</v>
      </c>
      <c r="L453" s="32"/>
      <c r="M453" s="139" t="s">
        <v>1</v>
      </c>
      <c r="N453" s="140" t="s">
        <v>45</v>
      </c>
      <c r="P453" s="141">
        <f>O453*H453</f>
        <v>0</v>
      </c>
      <c r="Q453" s="141">
        <v>0</v>
      </c>
      <c r="R453" s="141">
        <f>Q453*H453</f>
        <v>0</v>
      </c>
      <c r="S453" s="141">
        <v>0</v>
      </c>
      <c r="T453" s="142">
        <f>S453*H453</f>
        <v>0</v>
      </c>
      <c r="AR453" s="143" t="s">
        <v>169</v>
      </c>
      <c r="AT453" s="143" t="s">
        <v>165</v>
      </c>
      <c r="AU453" s="143" t="s">
        <v>90</v>
      </c>
      <c r="AY453" s="17" t="s">
        <v>161</v>
      </c>
      <c r="BE453" s="144">
        <f>IF(N453="základní",J453,0)</f>
        <v>0</v>
      </c>
      <c r="BF453" s="144">
        <f>IF(N453="snížená",J453,0)</f>
        <v>0</v>
      </c>
      <c r="BG453" s="144">
        <f>IF(N453="zákl. přenesená",J453,0)</f>
        <v>0</v>
      </c>
      <c r="BH453" s="144">
        <f>IF(N453="sníž. přenesená",J453,0)</f>
        <v>0</v>
      </c>
      <c r="BI453" s="144">
        <f>IF(N453="nulová",J453,0)</f>
        <v>0</v>
      </c>
      <c r="BJ453" s="17" t="s">
        <v>88</v>
      </c>
      <c r="BK453" s="144">
        <f>ROUND(I453*H453,2)</f>
        <v>0</v>
      </c>
      <c r="BL453" s="17" t="s">
        <v>169</v>
      </c>
      <c r="BM453" s="143" t="s">
        <v>802</v>
      </c>
    </row>
    <row r="454" spans="2:65" s="1" customFormat="1" ht="16.5" customHeight="1">
      <c r="B454" s="32"/>
      <c r="C454" s="132" t="s">
        <v>621</v>
      </c>
      <c r="D454" s="132" t="s">
        <v>165</v>
      </c>
      <c r="E454" s="133" t="s">
        <v>1622</v>
      </c>
      <c r="F454" s="134" t="s">
        <v>1623</v>
      </c>
      <c r="G454" s="135" t="s">
        <v>1624</v>
      </c>
      <c r="H454" s="136">
        <v>10</v>
      </c>
      <c r="I454" s="137"/>
      <c r="J454" s="138">
        <f>ROUND(I454*H454,2)</f>
        <v>0</v>
      </c>
      <c r="K454" s="134" t="s">
        <v>1</v>
      </c>
      <c r="L454" s="32"/>
      <c r="M454" s="139" t="s">
        <v>1</v>
      </c>
      <c r="N454" s="140" t="s">
        <v>45</v>
      </c>
      <c r="P454" s="141">
        <f>O454*H454</f>
        <v>0</v>
      </c>
      <c r="Q454" s="141">
        <v>0</v>
      </c>
      <c r="R454" s="141">
        <f>Q454*H454</f>
        <v>0</v>
      </c>
      <c r="S454" s="141">
        <v>0</v>
      </c>
      <c r="T454" s="142">
        <f>S454*H454</f>
        <v>0</v>
      </c>
      <c r="AR454" s="143" t="s">
        <v>169</v>
      </c>
      <c r="AT454" s="143" t="s">
        <v>165</v>
      </c>
      <c r="AU454" s="143" t="s">
        <v>90</v>
      </c>
      <c r="AY454" s="17" t="s">
        <v>161</v>
      </c>
      <c r="BE454" s="144">
        <f>IF(N454="základní",J454,0)</f>
        <v>0</v>
      </c>
      <c r="BF454" s="144">
        <f>IF(N454="snížená",J454,0)</f>
        <v>0</v>
      </c>
      <c r="BG454" s="144">
        <f>IF(N454="zákl. přenesená",J454,0)</f>
        <v>0</v>
      </c>
      <c r="BH454" s="144">
        <f>IF(N454="sníž. přenesená",J454,0)</f>
        <v>0</v>
      </c>
      <c r="BI454" s="144">
        <f>IF(N454="nulová",J454,0)</f>
        <v>0</v>
      </c>
      <c r="BJ454" s="17" t="s">
        <v>88</v>
      </c>
      <c r="BK454" s="144">
        <f>ROUND(I454*H454,2)</f>
        <v>0</v>
      </c>
      <c r="BL454" s="17" t="s">
        <v>169</v>
      </c>
      <c r="BM454" s="143" t="s">
        <v>812</v>
      </c>
    </row>
    <row r="455" spans="2:65" s="1" customFormat="1" ht="37.9" customHeight="1">
      <c r="B455" s="32"/>
      <c r="C455" s="132" t="s">
        <v>625</v>
      </c>
      <c r="D455" s="132" t="s">
        <v>165</v>
      </c>
      <c r="E455" s="133" t="s">
        <v>1625</v>
      </c>
      <c r="F455" s="134" t="s">
        <v>1626</v>
      </c>
      <c r="G455" s="135" t="s">
        <v>407</v>
      </c>
      <c r="H455" s="136">
        <v>6</v>
      </c>
      <c r="I455" s="137"/>
      <c r="J455" s="138">
        <f>ROUND(I455*H455,2)</f>
        <v>0</v>
      </c>
      <c r="K455" s="134" t="s">
        <v>180</v>
      </c>
      <c r="L455" s="32"/>
      <c r="M455" s="139" t="s">
        <v>1</v>
      </c>
      <c r="N455" s="140" t="s">
        <v>45</v>
      </c>
      <c r="P455" s="141">
        <f>O455*H455</f>
        <v>0</v>
      </c>
      <c r="Q455" s="141">
        <v>0.09</v>
      </c>
      <c r="R455" s="141">
        <f>Q455*H455</f>
        <v>0.54</v>
      </c>
      <c r="S455" s="141">
        <v>0</v>
      </c>
      <c r="T455" s="142">
        <f>S455*H455</f>
        <v>0</v>
      </c>
      <c r="AR455" s="143" t="s">
        <v>169</v>
      </c>
      <c r="AT455" s="143" t="s">
        <v>165</v>
      </c>
      <c r="AU455" s="143" t="s">
        <v>90</v>
      </c>
      <c r="AY455" s="17" t="s">
        <v>161</v>
      </c>
      <c r="BE455" s="144">
        <f>IF(N455="základní",J455,0)</f>
        <v>0</v>
      </c>
      <c r="BF455" s="144">
        <f>IF(N455="snížená",J455,0)</f>
        <v>0</v>
      </c>
      <c r="BG455" s="144">
        <f>IF(N455="zákl. přenesená",J455,0)</f>
        <v>0</v>
      </c>
      <c r="BH455" s="144">
        <f>IF(N455="sníž. přenesená",J455,0)</f>
        <v>0</v>
      </c>
      <c r="BI455" s="144">
        <f>IF(N455="nulová",J455,0)</f>
        <v>0</v>
      </c>
      <c r="BJ455" s="17" t="s">
        <v>88</v>
      </c>
      <c r="BK455" s="144">
        <f>ROUND(I455*H455,2)</f>
        <v>0</v>
      </c>
      <c r="BL455" s="17" t="s">
        <v>169</v>
      </c>
      <c r="BM455" s="143" t="s">
        <v>830</v>
      </c>
    </row>
    <row r="456" spans="2:65" s="12" customFormat="1" ht="11.25">
      <c r="B456" s="145"/>
      <c r="D456" s="146" t="s">
        <v>172</v>
      </c>
      <c r="E456" s="147" t="s">
        <v>1</v>
      </c>
      <c r="F456" s="148" t="s">
        <v>1627</v>
      </c>
      <c r="H456" s="147" t="s">
        <v>1</v>
      </c>
      <c r="I456" s="149"/>
      <c r="L456" s="145"/>
      <c r="M456" s="150"/>
      <c r="T456" s="151"/>
      <c r="AT456" s="147" t="s">
        <v>172</v>
      </c>
      <c r="AU456" s="147" t="s">
        <v>90</v>
      </c>
      <c r="AV456" s="12" t="s">
        <v>88</v>
      </c>
      <c r="AW456" s="12" t="s">
        <v>34</v>
      </c>
      <c r="AX456" s="12" t="s">
        <v>80</v>
      </c>
      <c r="AY456" s="147" t="s">
        <v>161</v>
      </c>
    </row>
    <row r="457" spans="2:65" s="12" customFormat="1" ht="11.25">
      <c r="B457" s="145"/>
      <c r="D457" s="146" t="s">
        <v>172</v>
      </c>
      <c r="E457" s="147" t="s">
        <v>1</v>
      </c>
      <c r="F457" s="148" t="s">
        <v>1352</v>
      </c>
      <c r="H457" s="147" t="s">
        <v>1</v>
      </c>
      <c r="I457" s="149"/>
      <c r="L457" s="145"/>
      <c r="M457" s="150"/>
      <c r="T457" s="151"/>
      <c r="AT457" s="147" t="s">
        <v>172</v>
      </c>
      <c r="AU457" s="147" t="s">
        <v>90</v>
      </c>
      <c r="AV457" s="12" t="s">
        <v>88</v>
      </c>
      <c r="AW457" s="12" t="s">
        <v>34</v>
      </c>
      <c r="AX457" s="12" t="s">
        <v>80</v>
      </c>
      <c r="AY457" s="147" t="s">
        <v>161</v>
      </c>
    </row>
    <row r="458" spans="2:65" s="13" customFormat="1" ht="11.25">
      <c r="B458" s="152"/>
      <c r="D458" s="146" t="s">
        <v>172</v>
      </c>
      <c r="E458" s="153" t="s">
        <v>1</v>
      </c>
      <c r="F458" s="154" t="s">
        <v>1628</v>
      </c>
      <c r="H458" s="155">
        <v>1</v>
      </c>
      <c r="I458" s="156"/>
      <c r="L458" s="152"/>
      <c r="M458" s="157"/>
      <c r="T458" s="158"/>
      <c r="AT458" s="153" t="s">
        <v>172</v>
      </c>
      <c r="AU458" s="153" t="s">
        <v>90</v>
      </c>
      <c r="AV458" s="13" t="s">
        <v>90</v>
      </c>
      <c r="AW458" s="13" t="s">
        <v>34</v>
      </c>
      <c r="AX458" s="13" t="s">
        <v>80</v>
      </c>
      <c r="AY458" s="153" t="s">
        <v>161</v>
      </c>
    </row>
    <row r="459" spans="2:65" s="12" customFormat="1" ht="11.25">
      <c r="B459" s="145"/>
      <c r="D459" s="146" t="s">
        <v>172</v>
      </c>
      <c r="E459" s="147" t="s">
        <v>1</v>
      </c>
      <c r="F459" s="148" t="s">
        <v>1354</v>
      </c>
      <c r="H459" s="147" t="s">
        <v>1</v>
      </c>
      <c r="I459" s="149"/>
      <c r="L459" s="145"/>
      <c r="M459" s="150"/>
      <c r="T459" s="151"/>
      <c r="AT459" s="147" t="s">
        <v>172</v>
      </c>
      <c r="AU459" s="147" t="s">
        <v>90</v>
      </c>
      <c r="AV459" s="12" t="s">
        <v>88</v>
      </c>
      <c r="AW459" s="12" t="s">
        <v>34</v>
      </c>
      <c r="AX459" s="12" t="s">
        <v>80</v>
      </c>
      <c r="AY459" s="147" t="s">
        <v>161</v>
      </c>
    </row>
    <row r="460" spans="2:65" s="13" customFormat="1" ht="11.25">
      <c r="B460" s="152"/>
      <c r="D460" s="146" t="s">
        <v>172</v>
      </c>
      <c r="E460" s="153" t="s">
        <v>1</v>
      </c>
      <c r="F460" s="154" t="s">
        <v>1611</v>
      </c>
      <c r="H460" s="155">
        <v>5</v>
      </c>
      <c r="I460" s="156"/>
      <c r="L460" s="152"/>
      <c r="M460" s="157"/>
      <c r="T460" s="158"/>
      <c r="AT460" s="153" t="s">
        <v>172</v>
      </c>
      <c r="AU460" s="153" t="s">
        <v>90</v>
      </c>
      <c r="AV460" s="13" t="s">
        <v>90</v>
      </c>
      <c r="AW460" s="13" t="s">
        <v>34</v>
      </c>
      <c r="AX460" s="13" t="s">
        <v>80</v>
      </c>
      <c r="AY460" s="153" t="s">
        <v>161</v>
      </c>
    </row>
    <row r="461" spans="2:65" s="14" customFormat="1" ht="11.25">
      <c r="B461" s="159"/>
      <c r="D461" s="146" t="s">
        <v>172</v>
      </c>
      <c r="E461" s="160" t="s">
        <v>1</v>
      </c>
      <c r="F461" s="161" t="s">
        <v>177</v>
      </c>
      <c r="H461" s="162">
        <v>6</v>
      </c>
      <c r="I461" s="163"/>
      <c r="L461" s="159"/>
      <c r="M461" s="164"/>
      <c r="T461" s="165"/>
      <c r="AT461" s="160" t="s">
        <v>172</v>
      </c>
      <c r="AU461" s="160" t="s">
        <v>90</v>
      </c>
      <c r="AV461" s="14" t="s">
        <v>169</v>
      </c>
      <c r="AW461" s="14" t="s">
        <v>34</v>
      </c>
      <c r="AX461" s="14" t="s">
        <v>88</v>
      </c>
      <c r="AY461" s="160" t="s">
        <v>161</v>
      </c>
    </row>
    <row r="462" spans="2:65" s="1" customFormat="1" ht="24.2" customHeight="1">
      <c r="B462" s="32"/>
      <c r="C462" s="173" t="s">
        <v>630</v>
      </c>
      <c r="D462" s="173" t="s">
        <v>255</v>
      </c>
      <c r="E462" s="174" t="s">
        <v>1629</v>
      </c>
      <c r="F462" s="175" t="s">
        <v>1630</v>
      </c>
      <c r="G462" s="176" t="s">
        <v>407</v>
      </c>
      <c r="H462" s="177">
        <v>11</v>
      </c>
      <c r="I462" s="178"/>
      <c r="J462" s="179">
        <f>ROUND(I462*H462,2)</f>
        <v>0</v>
      </c>
      <c r="K462" s="175" t="s">
        <v>180</v>
      </c>
      <c r="L462" s="180"/>
      <c r="M462" s="181" t="s">
        <v>1</v>
      </c>
      <c r="N462" s="182" t="s">
        <v>45</v>
      </c>
      <c r="P462" s="141">
        <f>O462*H462</f>
        <v>0</v>
      </c>
      <c r="Q462" s="141">
        <v>0.12</v>
      </c>
      <c r="R462" s="141">
        <f>Q462*H462</f>
        <v>1.3199999999999998</v>
      </c>
      <c r="S462" s="141">
        <v>0</v>
      </c>
      <c r="T462" s="142">
        <f>S462*H462</f>
        <v>0</v>
      </c>
      <c r="AR462" s="143" t="s">
        <v>228</v>
      </c>
      <c r="AT462" s="143" t="s">
        <v>255</v>
      </c>
      <c r="AU462" s="143" t="s">
        <v>90</v>
      </c>
      <c r="AY462" s="17" t="s">
        <v>161</v>
      </c>
      <c r="BE462" s="144">
        <f>IF(N462="základní",J462,0)</f>
        <v>0</v>
      </c>
      <c r="BF462" s="144">
        <f>IF(N462="snížená",J462,0)</f>
        <v>0</v>
      </c>
      <c r="BG462" s="144">
        <f>IF(N462="zákl. přenesená",J462,0)</f>
        <v>0</v>
      </c>
      <c r="BH462" s="144">
        <f>IF(N462="sníž. přenesená",J462,0)</f>
        <v>0</v>
      </c>
      <c r="BI462" s="144">
        <f>IF(N462="nulová",J462,0)</f>
        <v>0</v>
      </c>
      <c r="BJ462" s="17" t="s">
        <v>88</v>
      </c>
      <c r="BK462" s="144">
        <f>ROUND(I462*H462,2)</f>
        <v>0</v>
      </c>
      <c r="BL462" s="17" t="s">
        <v>169</v>
      </c>
      <c r="BM462" s="143" t="s">
        <v>840</v>
      </c>
    </row>
    <row r="463" spans="2:65" s="11" customFormat="1" ht="22.9" customHeight="1">
      <c r="B463" s="120"/>
      <c r="D463" s="121" t="s">
        <v>79</v>
      </c>
      <c r="E463" s="130" t="s">
        <v>1125</v>
      </c>
      <c r="F463" s="130" t="s">
        <v>1126</v>
      </c>
      <c r="I463" s="123"/>
      <c r="J463" s="131">
        <f>BK463</f>
        <v>0</v>
      </c>
      <c r="L463" s="120"/>
      <c r="M463" s="125"/>
      <c r="P463" s="126">
        <f>SUM(P464:P471)</f>
        <v>0</v>
      </c>
      <c r="R463" s="126">
        <f>SUM(R464:R471)</f>
        <v>0</v>
      </c>
      <c r="T463" s="127">
        <f>SUM(T464:T471)</f>
        <v>0</v>
      </c>
      <c r="AR463" s="121" t="s">
        <v>88</v>
      </c>
      <c r="AT463" s="128" t="s">
        <v>79</v>
      </c>
      <c r="AU463" s="128" t="s">
        <v>88</v>
      </c>
      <c r="AY463" s="121" t="s">
        <v>161</v>
      </c>
      <c r="BK463" s="129">
        <f>SUM(BK464:BK471)</f>
        <v>0</v>
      </c>
    </row>
    <row r="464" spans="2:65" s="1" customFormat="1" ht="37.9" customHeight="1">
      <c r="B464" s="32"/>
      <c r="C464" s="132" t="s">
        <v>635</v>
      </c>
      <c r="D464" s="132" t="s">
        <v>165</v>
      </c>
      <c r="E464" s="133" t="s">
        <v>1631</v>
      </c>
      <c r="F464" s="134" t="s">
        <v>1632</v>
      </c>
      <c r="G464" s="135" t="s">
        <v>185</v>
      </c>
      <c r="H464" s="136">
        <v>0.14699999999999999</v>
      </c>
      <c r="I464" s="137"/>
      <c r="J464" s="138">
        <f>ROUND(I464*H464,2)</f>
        <v>0</v>
      </c>
      <c r="K464" s="134" t="s">
        <v>180</v>
      </c>
      <c r="L464" s="32"/>
      <c r="M464" s="139" t="s">
        <v>1</v>
      </c>
      <c r="N464" s="140" t="s">
        <v>45</v>
      </c>
      <c r="P464" s="141">
        <f>O464*H464</f>
        <v>0</v>
      </c>
      <c r="Q464" s="141">
        <v>0</v>
      </c>
      <c r="R464" s="141">
        <f>Q464*H464</f>
        <v>0</v>
      </c>
      <c r="S464" s="141">
        <v>0</v>
      </c>
      <c r="T464" s="142">
        <f>S464*H464</f>
        <v>0</v>
      </c>
      <c r="AR464" s="143" t="s">
        <v>169</v>
      </c>
      <c r="AT464" s="143" t="s">
        <v>165</v>
      </c>
      <c r="AU464" s="143" t="s">
        <v>90</v>
      </c>
      <c r="AY464" s="17" t="s">
        <v>161</v>
      </c>
      <c r="BE464" s="144">
        <f>IF(N464="základní",J464,0)</f>
        <v>0</v>
      </c>
      <c r="BF464" s="144">
        <f>IF(N464="snížená",J464,0)</f>
        <v>0</v>
      </c>
      <c r="BG464" s="144">
        <f>IF(N464="zákl. přenesená",J464,0)</f>
        <v>0</v>
      </c>
      <c r="BH464" s="144">
        <f>IF(N464="sníž. přenesená",J464,0)</f>
        <v>0</v>
      </c>
      <c r="BI464" s="144">
        <f>IF(N464="nulová",J464,0)</f>
        <v>0</v>
      </c>
      <c r="BJ464" s="17" t="s">
        <v>88</v>
      </c>
      <c r="BK464" s="144">
        <f>ROUND(I464*H464,2)</f>
        <v>0</v>
      </c>
      <c r="BL464" s="17" t="s">
        <v>169</v>
      </c>
      <c r="BM464" s="143" t="s">
        <v>1633</v>
      </c>
    </row>
    <row r="465" spans="2:65" s="13" customFormat="1" ht="11.25">
      <c r="B465" s="152"/>
      <c r="D465" s="146" t="s">
        <v>172</v>
      </c>
      <c r="E465" s="153" t="s">
        <v>1</v>
      </c>
      <c r="F465" s="154" t="s">
        <v>1634</v>
      </c>
      <c r="H465" s="155">
        <v>0.14699999999999999</v>
      </c>
      <c r="I465" s="156"/>
      <c r="L465" s="152"/>
      <c r="M465" s="157"/>
      <c r="T465" s="158"/>
      <c r="AT465" s="153" t="s">
        <v>172</v>
      </c>
      <c r="AU465" s="153" t="s">
        <v>90</v>
      </c>
      <c r="AV465" s="13" t="s">
        <v>90</v>
      </c>
      <c r="AW465" s="13" t="s">
        <v>34</v>
      </c>
      <c r="AX465" s="13" t="s">
        <v>88</v>
      </c>
      <c r="AY465" s="153" t="s">
        <v>161</v>
      </c>
    </row>
    <row r="466" spans="2:65" s="1" customFormat="1" ht="16.5" customHeight="1">
      <c r="B466" s="32"/>
      <c r="C466" s="132" t="s">
        <v>643</v>
      </c>
      <c r="D466" s="132" t="s">
        <v>165</v>
      </c>
      <c r="E466" s="133" t="s">
        <v>831</v>
      </c>
      <c r="F466" s="134" t="s">
        <v>832</v>
      </c>
      <c r="G466" s="135" t="s">
        <v>185</v>
      </c>
      <c r="H466" s="136">
        <v>18.297000000000001</v>
      </c>
      <c r="I466" s="137"/>
      <c r="J466" s="138">
        <f>ROUND(I466*H466,2)</f>
        <v>0</v>
      </c>
      <c r="K466" s="134" t="s">
        <v>1</v>
      </c>
      <c r="L466" s="32"/>
      <c r="M466" s="139" t="s">
        <v>1</v>
      </c>
      <c r="N466" s="140" t="s">
        <v>45</v>
      </c>
      <c r="P466" s="141">
        <f>O466*H466</f>
        <v>0</v>
      </c>
      <c r="Q466" s="141">
        <v>0</v>
      </c>
      <c r="R466" s="141">
        <f>Q466*H466</f>
        <v>0</v>
      </c>
      <c r="S466" s="141">
        <v>0</v>
      </c>
      <c r="T466" s="142">
        <f>S466*H466</f>
        <v>0</v>
      </c>
      <c r="AR466" s="143" t="s">
        <v>169</v>
      </c>
      <c r="AT466" s="143" t="s">
        <v>165</v>
      </c>
      <c r="AU466" s="143" t="s">
        <v>90</v>
      </c>
      <c r="AY466" s="17" t="s">
        <v>161</v>
      </c>
      <c r="BE466" s="144">
        <f>IF(N466="základní",J466,0)</f>
        <v>0</v>
      </c>
      <c r="BF466" s="144">
        <f>IF(N466="snížená",J466,0)</f>
        <v>0</v>
      </c>
      <c r="BG466" s="144">
        <f>IF(N466="zákl. přenesená",J466,0)</f>
        <v>0</v>
      </c>
      <c r="BH466" s="144">
        <f>IF(N466="sníž. přenesená",J466,0)</f>
        <v>0</v>
      </c>
      <c r="BI466" s="144">
        <f>IF(N466="nulová",J466,0)</f>
        <v>0</v>
      </c>
      <c r="BJ466" s="17" t="s">
        <v>88</v>
      </c>
      <c r="BK466" s="144">
        <f>ROUND(I466*H466,2)</f>
        <v>0</v>
      </c>
      <c r="BL466" s="17" t="s">
        <v>169</v>
      </c>
      <c r="BM466" s="143" t="s">
        <v>1635</v>
      </c>
    </row>
    <row r="467" spans="2:65" s="1" customFormat="1" ht="33" customHeight="1">
      <c r="B467" s="32"/>
      <c r="C467" s="132" t="s">
        <v>651</v>
      </c>
      <c r="D467" s="132" t="s">
        <v>165</v>
      </c>
      <c r="E467" s="133" t="s">
        <v>1636</v>
      </c>
      <c r="F467" s="134" t="s">
        <v>1637</v>
      </c>
      <c r="G467" s="135" t="s">
        <v>185</v>
      </c>
      <c r="H467" s="136">
        <v>2.1789999999999998</v>
      </c>
      <c r="I467" s="137"/>
      <c r="J467" s="138">
        <f>ROUND(I467*H467,2)</f>
        <v>0</v>
      </c>
      <c r="K467" s="134" t="s">
        <v>1</v>
      </c>
      <c r="L467" s="32"/>
      <c r="M467" s="139" t="s">
        <v>1</v>
      </c>
      <c r="N467" s="140" t="s">
        <v>45</v>
      </c>
      <c r="P467" s="141">
        <f>O467*H467</f>
        <v>0</v>
      </c>
      <c r="Q467" s="141">
        <v>0</v>
      </c>
      <c r="R467" s="141">
        <f>Q467*H467</f>
        <v>0</v>
      </c>
      <c r="S467" s="141">
        <v>0</v>
      </c>
      <c r="T467" s="142">
        <f>S467*H467</f>
        <v>0</v>
      </c>
      <c r="AR467" s="143" t="s">
        <v>169</v>
      </c>
      <c r="AT467" s="143" t="s">
        <v>165</v>
      </c>
      <c r="AU467" s="143" t="s">
        <v>90</v>
      </c>
      <c r="AY467" s="17" t="s">
        <v>161</v>
      </c>
      <c r="BE467" s="144">
        <f>IF(N467="základní",J467,0)</f>
        <v>0</v>
      </c>
      <c r="BF467" s="144">
        <f>IF(N467="snížená",J467,0)</f>
        <v>0</v>
      </c>
      <c r="BG467" s="144">
        <f>IF(N467="zákl. přenesená",J467,0)</f>
        <v>0</v>
      </c>
      <c r="BH467" s="144">
        <f>IF(N467="sníž. přenesená",J467,0)</f>
        <v>0</v>
      </c>
      <c r="BI467" s="144">
        <f>IF(N467="nulová",J467,0)</f>
        <v>0</v>
      </c>
      <c r="BJ467" s="17" t="s">
        <v>88</v>
      </c>
      <c r="BK467" s="144">
        <f>ROUND(I467*H467,2)</f>
        <v>0</v>
      </c>
      <c r="BL467" s="17" t="s">
        <v>169</v>
      </c>
      <c r="BM467" s="143" t="s">
        <v>1638</v>
      </c>
    </row>
    <row r="468" spans="2:65" s="13" customFormat="1" ht="11.25">
      <c r="B468" s="152"/>
      <c r="D468" s="146" t="s">
        <v>172</v>
      </c>
      <c r="E468" s="153" t="s">
        <v>1</v>
      </c>
      <c r="F468" s="154" t="s">
        <v>1639</v>
      </c>
      <c r="H468" s="155">
        <v>2.1789999999999998</v>
      </c>
      <c r="I468" s="156"/>
      <c r="L468" s="152"/>
      <c r="M468" s="157"/>
      <c r="T468" s="158"/>
      <c r="AT468" s="153" t="s">
        <v>172</v>
      </c>
      <c r="AU468" s="153" t="s">
        <v>90</v>
      </c>
      <c r="AV468" s="13" t="s">
        <v>90</v>
      </c>
      <c r="AW468" s="13" t="s">
        <v>34</v>
      </c>
      <c r="AX468" s="13" t="s">
        <v>88</v>
      </c>
      <c r="AY468" s="153" t="s">
        <v>161</v>
      </c>
    </row>
    <row r="469" spans="2:65" s="1" customFormat="1" ht="37.9" customHeight="1">
      <c r="B469" s="32"/>
      <c r="C469" s="132" t="s">
        <v>657</v>
      </c>
      <c r="D469" s="132" t="s">
        <v>165</v>
      </c>
      <c r="E469" s="133" t="s">
        <v>841</v>
      </c>
      <c r="F469" s="134" t="s">
        <v>842</v>
      </c>
      <c r="G469" s="135" t="s">
        <v>185</v>
      </c>
      <c r="H469" s="136">
        <v>9.4499999999999993</v>
      </c>
      <c r="I469" s="137"/>
      <c r="J469" s="138">
        <f>ROUND(I469*H469,2)</f>
        <v>0</v>
      </c>
      <c r="K469" s="134" t="s">
        <v>1</v>
      </c>
      <c r="L469" s="32"/>
      <c r="M469" s="139" t="s">
        <v>1</v>
      </c>
      <c r="N469" s="140" t="s">
        <v>45</v>
      </c>
      <c r="P469" s="141">
        <f>O469*H469</f>
        <v>0</v>
      </c>
      <c r="Q469" s="141">
        <v>0</v>
      </c>
      <c r="R469" s="141">
        <f>Q469*H469</f>
        <v>0</v>
      </c>
      <c r="S469" s="141">
        <v>0</v>
      </c>
      <c r="T469" s="142">
        <f>S469*H469</f>
        <v>0</v>
      </c>
      <c r="AR469" s="143" t="s">
        <v>169</v>
      </c>
      <c r="AT469" s="143" t="s">
        <v>165</v>
      </c>
      <c r="AU469" s="143" t="s">
        <v>90</v>
      </c>
      <c r="AY469" s="17" t="s">
        <v>161</v>
      </c>
      <c r="BE469" s="144">
        <f>IF(N469="základní",J469,0)</f>
        <v>0</v>
      </c>
      <c r="BF469" s="144">
        <f>IF(N469="snížená",J469,0)</f>
        <v>0</v>
      </c>
      <c r="BG469" s="144">
        <f>IF(N469="zákl. přenesená",J469,0)</f>
        <v>0</v>
      </c>
      <c r="BH469" s="144">
        <f>IF(N469="sníž. přenesená",J469,0)</f>
        <v>0</v>
      </c>
      <c r="BI469" s="144">
        <f>IF(N469="nulová",J469,0)</f>
        <v>0</v>
      </c>
      <c r="BJ469" s="17" t="s">
        <v>88</v>
      </c>
      <c r="BK469" s="144">
        <f>ROUND(I469*H469,2)</f>
        <v>0</v>
      </c>
      <c r="BL469" s="17" t="s">
        <v>169</v>
      </c>
      <c r="BM469" s="143" t="s">
        <v>1640</v>
      </c>
    </row>
    <row r="470" spans="2:65" s="12" customFormat="1" ht="22.5">
      <c r="B470" s="145"/>
      <c r="D470" s="146" t="s">
        <v>172</v>
      </c>
      <c r="E470" s="147" t="s">
        <v>1</v>
      </c>
      <c r="F470" s="148" t="s">
        <v>1137</v>
      </c>
      <c r="H470" s="147" t="s">
        <v>1</v>
      </c>
      <c r="I470" s="149"/>
      <c r="L470" s="145"/>
      <c r="M470" s="150"/>
      <c r="T470" s="151"/>
      <c r="AT470" s="147" t="s">
        <v>172</v>
      </c>
      <c r="AU470" s="147" t="s">
        <v>90</v>
      </c>
      <c r="AV470" s="12" t="s">
        <v>88</v>
      </c>
      <c r="AW470" s="12" t="s">
        <v>34</v>
      </c>
      <c r="AX470" s="12" t="s">
        <v>80</v>
      </c>
      <c r="AY470" s="147" t="s">
        <v>161</v>
      </c>
    </row>
    <row r="471" spans="2:65" s="13" customFormat="1" ht="11.25">
      <c r="B471" s="152"/>
      <c r="D471" s="146" t="s">
        <v>172</v>
      </c>
      <c r="E471" s="153" t="s">
        <v>1</v>
      </c>
      <c r="F471" s="154" t="s">
        <v>1641</v>
      </c>
      <c r="H471" s="155">
        <v>9.4499999999999993</v>
      </c>
      <c r="I471" s="156"/>
      <c r="L471" s="152"/>
      <c r="M471" s="157"/>
      <c r="T471" s="158"/>
      <c r="AT471" s="153" t="s">
        <v>172</v>
      </c>
      <c r="AU471" s="153" t="s">
        <v>90</v>
      </c>
      <c r="AV471" s="13" t="s">
        <v>90</v>
      </c>
      <c r="AW471" s="13" t="s">
        <v>34</v>
      </c>
      <c r="AX471" s="13" t="s">
        <v>88</v>
      </c>
      <c r="AY471" s="153" t="s">
        <v>161</v>
      </c>
    </row>
    <row r="472" spans="2:65" s="11" customFormat="1" ht="22.9" customHeight="1">
      <c r="B472" s="120"/>
      <c r="D472" s="121" t="s">
        <v>79</v>
      </c>
      <c r="E472" s="130" t="s">
        <v>1141</v>
      </c>
      <c r="F472" s="130" t="s">
        <v>1142</v>
      </c>
      <c r="I472" s="123"/>
      <c r="J472" s="131">
        <f>BK472</f>
        <v>0</v>
      </c>
      <c r="L472" s="120"/>
      <c r="M472" s="125"/>
      <c r="P472" s="126">
        <f>P473</f>
        <v>0</v>
      </c>
      <c r="R472" s="126">
        <f>R473</f>
        <v>0</v>
      </c>
      <c r="T472" s="127">
        <f>T473</f>
        <v>0</v>
      </c>
      <c r="AR472" s="121" t="s">
        <v>88</v>
      </c>
      <c r="AT472" s="128" t="s">
        <v>79</v>
      </c>
      <c r="AU472" s="128" t="s">
        <v>88</v>
      </c>
      <c r="AY472" s="121" t="s">
        <v>161</v>
      </c>
      <c r="BK472" s="129">
        <f>BK473</f>
        <v>0</v>
      </c>
    </row>
    <row r="473" spans="2:65" s="1" customFormat="1" ht="24.2" customHeight="1">
      <c r="B473" s="32"/>
      <c r="C473" s="132" t="s">
        <v>663</v>
      </c>
      <c r="D473" s="132" t="s">
        <v>165</v>
      </c>
      <c r="E473" s="133" t="s">
        <v>1642</v>
      </c>
      <c r="F473" s="134" t="s">
        <v>1643</v>
      </c>
      <c r="G473" s="135" t="s">
        <v>185</v>
      </c>
      <c r="H473" s="136">
        <v>837.68200000000002</v>
      </c>
      <c r="I473" s="137"/>
      <c r="J473" s="138">
        <f>ROUND(I473*H473,2)</f>
        <v>0</v>
      </c>
      <c r="K473" s="134" t="s">
        <v>180</v>
      </c>
      <c r="L473" s="32"/>
      <c r="M473" s="183" t="s">
        <v>1</v>
      </c>
      <c r="N473" s="184" t="s">
        <v>45</v>
      </c>
      <c r="O473" s="185"/>
      <c r="P473" s="186">
        <f>O473*H473</f>
        <v>0</v>
      </c>
      <c r="Q473" s="186">
        <v>0</v>
      </c>
      <c r="R473" s="186">
        <f>Q473*H473</f>
        <v>0</v>
      </c>
      <c r="S473" s="186">
        <v>0</v>
      </c>
      <c r="T473" s="187">
        <f>S473*H473</f>
        <v>0</v>
      </c>
      <c r="AR473" s="143" t="s">
        <v>169</v>
      </c>
      <c r="AT473" s="143" t="s">
        <v>165</v>
      </c>
      <c r="AU473" s="143" t="s">
        <v>90</v>
      </c>
      <c r="AY473" s="17" t="s">
        <v>161</v>
      </c>
      <c r="BE473" s="144">
        <f>IF(N473="základní",J473,0)</f>
        <v>0</v>
      </c>
      <c r="BF473" s="144">
        <f>IF(N473="snížená",J473,0)</f>
        <v>0</v>
      </c>
      <c r="BG473" s="144">
        <f>IF(N473="zákl. přenesená",J473,0)</f>
        <v>0</v>
      </c>
      <c r="BH473" s="144">
        <f>IF(N473="sníž. přenesená",J473,0)</f>
        <v>0</v>
      </c>
      <c r="BI473" s="144">
        <f>IF(N473="nulová",J473,0)</f>
        <v>0</v>
      </c>
      <c r="BJ473" s="17" t="s">
        <v>88</v>
      </c>
      <c r="BK473" s="144">
        <f>ROUND(I473*H473,2)</f>
        <v>0</v>
      </c>
      <c r="BL473" s="17" t="s">
        <v>169</v>
      </c>
      <c r="BM473" s="143" t="s">
        <v>1644</v>
      </c>
    </row>
    <row r="474" spans="2:65" s="1" customFormat="1" ht="6.95" customHeight="1">
      <c r="B474" s="44"/>
      <c r="C474" s="45"/>
      <c r="D474" s="45"/>
      <c r="E474" s="45"/>
      <c r="F474" s="45"/>
      <c r="G474" s="45"/>
      <c r="H474" s="45"/>
      <c r="I474" s="45"/>
      <c r="J474" s="45"/>
      <c r="K474" s="45"/>
      <c r="L474" s="32"/>
    </row>
  </sheetData>
  <sheetProtection algorithmName="SHA-512" hashValue="NvMUwzy5ZeWoM248ZsCoiP8YiGhPX1wwyKKBg2qFmKRRbdHiDUkCDbPNjvvK6CjrQ0tzj3bHtmULjnVgHiiDjw==" saltValue="VmmXjpMSI48l9ttCymKIr7rodShyGq4IGoDTbRZkN95FKkbEPGSf+l6ZWk2HhehDUSp/geBUwUVmVkZsR67o5w==" spinCount="100000" sheet="1" objects="1" scenarios="1" formatColumns="0" formatRows="0" autoFilter="0"/>
  <autoFilter ref="C124:K473" xr:uid="{00000000-0009-0000-0000-000004000000}"/>
  <mergeCells count="9">
    <mergeCell ref="E87:H87"/>
    <mergeCell ref="E115:H115"/>
    <mergeCell ref="E117:H117"/>
    <mergeCell ref="L2:V2"/>
    <mergeCell ref="E7:H7"/>
    <mergeCell ref="E9:H9"/>
    <mergeCell ref="E18:H18"/>
    <mergeCell ref="E27:H27"/>
    <mergeCell ref="E85:H85"/>
  </mergeCells>
  <pageMargins left="0.39370078740157483" right="0.39370078740157483" top="0.39370078740157483" bottom="0.39370078740157483" header="0" footer="0"/>
  <pageSetup paperSize="9" scale="76" fitToHeight="0" orientation="portrait"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BM191"/>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9"/>
      <c r="M2" s="219"/>
      <c r="N2" s="219"/>
      <c r="O2" s="219"/>
      <c r="P2" s="219"/>
      <c r="Q2" s="219"/>
      <c r="R2" s="219"/>
      <c r="S2" s="219"/>
      <c r="T2" s="219"/>
      <c r="U2" s="219"/>
      <c r="V2" s="219"/>
      <c r="AT2" s="17" t="s">
        <v>102</v>
      </c>
    </row>
    <row r="3" spans="2:46" ht="6.95" customHeight="1">
      <c r="B3" s="18"/>
      <c r="C3" s="19"/>
      <c r="D3" s="19"/>
      <c r="E3" s="19"/>
      <c r="F3" s="19"/>
      <c r="G3" s="19"/>
      <c r="H3" s="19"/>
      <c r="I3" s="19"/>
      <c r="J3" s="19"/>
      <c r="K3" s="19"/>
      <c r="L3" s="20"/>
      <c r="AT3" s="17" t="s">
        <v>90</v>
      </c>
    </row>
    <row r="4" spans="2:46" ht="24.95" customHeight="1">
      <c r="B4" s="20"/>
      <c r="D4" s="21" t="s">
        <v>111</v>
      </c>
      <c r="L4" s="20"/>
      <c r="M4" s="88" t="s">
        <v>10</v>
      </c>
      <c r="AT4" s="17" t="s">
        <v>4</v>
      </c>
    </row>
    <row r="5" spans="2:46" ht="6.95" customHeight="1">
      <c r="B5" s="20"/>
      <c r="L5" s="20"/>
    </row>
    <row r="6" spans="2:46" ht="12" customHeight="1">
      <c r="B6" s="20"/>
      <c r="D6" s="27" t="s">
        <v>16</v>
      </c>
      <c r="L6" s="20"/>
    </row>
    <row r="7" spans="2:46" ht="16.5" customHeight="1">
      <c r="B7" s="20"/>
      <c r="E7" s="234" t="str">
        <f>'Rekapitulace stavby'!K6</f>
        <v>III/2444 a III/0105A Přezletice, průtah - III. etapa</v>
      </c>
      <c r="F7" s="235"/>
      <c r="G7" s="235"/>
      <c r="H7" s="235"/>
      <c r="L7" s="20"/>
    </row>
    <row r="8" spans="2:46" s="1" customFormat="1" ht="12" customHeight="1">
      <c r="B8" s="32"/>
      <c r="D8" s="27" t="s">
        <v>112</v>
      </c>
      <c r="L8" s="32"/>
    </row>
    <row r="9" spans="2:46" s="1" customFormat="1" ht="16.5" customHeight="1">
      <c r="B9" s="32"/>
      <c r="E9" s="196" t="s">
        <v>1645</v>
      </c>
      <c r="F9" s="236"/>
      <c r="G9" s="236"/>
      <c r="H9" s="236"/>
      <c r="L9" s="32"/>
    </row>
    <row r="10" spans="2:46" s="1" customFormat="1" ht="11.25">
      <c r="B10" s="32"/>
      <c r="L10" s="32"/>
    </row>
    <row r="11" spans="2:46" s="1" customFormat="1" ht="12" customHeight="1">
      <c r="B11" s="32"/>
      <c r="D11" s="27" t="s">
        <v>18</v>
      </c>
      <c r="F11" s="25" t="s">
        <v>1</v>
      </c>
      <c r="I11" s="27" t="s">
        <v>19</v>
      </c>
      <c r="J11" s="25" t="s">
        <v>1</v>
      </c>
      <c r="L11" s="32"/>
    </row>
    <row r="12" spans="2:46" s="1" customFormat="1" ht="12" customHeight="1">
      <c r="B12" s="32"/>
      <c r="D12" s="27" t="s">
        <v>20</v>
      </c>
      <c r="F12" s="25" t="s">
        <v>21</v>
      </c>
      <c r="I12" s="27" t="s">
        <v>22</v>
      </c>
      <c r="J12" s="52" t="str">
        <f>'Rekapitulace stavby'!AN8</f>
        <v>10. 7. 2025</v>
      </c>
      <c r="L12" s="32"/>
    </row>
    <row r="13" spans="2:46" s="1" customFormat="1" ht="10.9" customHeight="1">
      <c r="B13" s="32"/>
      <c r="L13" s="32"/>
    </row>
    <row r="14" spans="2:46" s="1" customFormat="1" ht="12" customHeight="1">
      <c r="B14" s="32"/>
      <c r="D14" s="27" t="s">
        <v>24</v>
      </c>
      <c r="I14" s="27" t="s">
        <v>25</v>
      </c>
      <c r="J14" s="25" t="s">
        <v>1</v>
      </c>
      <c r="L14" s="32"/>
    </row>
    <row r="15" spans="2:46" s="1" customFormat="1" ht="18" customHeight="1">
      <c r="B15" s="32"/>
      <c r="E15" s="25" t="s">
        <v>26</v>
      </c>
      <c r="I15" s="27" t="s">
        <v>27</v>
      </c>
      <c r="J15" s="25" t="s">
        <v>1</v>
      </c>
      <c r="L15" s="32"/>
    </row>
    <row r="16" spans="2:46" s="1" customFormat="1" ht="6.95" customHeight="1">
      <c r="B16" s="32"/>
      <c r="L16" s="32"/>
    </row>
    <row r="17" spans="2:12" s="1" customFormat="1" ht="12" customHeight="1">
      <c r="B17" s="32"/>
      <c r="D17" s="27" t="s">
        <v>28</v>
      </c>
      <c r="I17" s="27" t="s">
        <v>25</v>
      </c>
      <c r="J17" s="28" t="str">
        <f>'Rekapitulace stavby'!AN13</f>
        <v>Vyplň údaj</v>
      </c>
      <c r="L17" s="32"/>
    </row>
    <row r="18" spans="2:12" s="1" customFormat="1" ht="18" customHeight="1">
      <c r="B18" s="32"/>
      <c r="E18" s="237" t="str">
        <f>'Rekapitulace stavby'!E14</f>
        <v>Vyplň údaj</v>
      </c>
      <c r="F18" s="218"/>
      <c r="G18" s="218"/>
      <c r="H18" s="218"/>
      <c r="I18" s="27" t="s">
        <v>27</v>
      </c>
      <c r="J18" s="28" t="str">
        <f>'Rekapitulace stavby'!AN14</f>
        <v>Vyplň údaj</v>
      </c>
      <c r="L18" s="32"/>
    </row>
    <row r="19" spans="2:12" s="1" customFormat="1" ht="6.95" customHeight="1">
      <c r="B19" s="32"/>
      <c r="L19" s="32"/>
    </row>
    <row r="20" spans="2:12" s="1" customFormat="1" ht="12" customHeight="1">
      <c r="B20" s="32"/>
      <c r="D20" s="27" t="s">
        <v>30</v>
      </c>
      <c r="I20" s="27" t="s">
        <v>25</v>
      </c>
      <c r="J20" s="25" t="str">
        <f>IF('Rekapitulace stavby'!AN16="","",'Rekapitulace stavby'!AN16)</f>
        <v>27086135</v>
      </c>
      <c r="L20" s="32"/>
    </row>
    <row r="21" spans="2:12" s="1" customFormat="1" ht="18" customHeight="1">
      <c r="B21" s="32"/>
      <c r="E21" s="25" t="str">
        <f>IF('Rekapitulace stavby'!E17="","",'Rekapitulace stavby'!E17)</f>
        <v>CR Project s.r.o.</v>
      </c>
      <c r="I21" s="27" t="s">
        <v>27</v>
      </c>
      <c r="J21" s="25" t="str">
        <f>IF('Rekapitulace stavby'!AN17="","",'Rekapitulace stavby'!AN17)</f>
        <v>CZ27086135</v>
      </c>
      <c r="L21" s="32"/>
    </row>
    <row r="22" spans="2:12" s="1" customFormat="1" ht="6.95" customHeight="1">
      <c r="B22" s="32"/>
      <c r="L22" s="32"/>
    </row>
    <row r="23" spans="2:12" s="1" customFormat="1" ht="12" customHeight="1">
      <c r="B23" s="32"/>
      <c r="D23" s="27" t="s">
        <v>35</v>
      </c>
      <c r="I23" s="27" t="s">
        <v>25</v>
      </c>
      <c r="J23" s="25" t="str">
        <f>IF('Rekapitulace stavby'!AN19="","",'Rekapitulace stavby'!AN19)</f>
        <v/>
      </c>
      <c r="L23" s="32"/>
    </row>
    <row r="24" spans="2:12" s="1" customFormat="1" ht="18" customHeight="1">
      <c r="B24" s="32"/>
      <c r="E24" s="25" t="str">
        <f>IF('Rekapitulace stavby'!E20="","",'Rekapitulace stavby'!E20)</f>
        <v>Josef Nentwich</v>
      </c>
      <c r="I24" s="27" t="s">
        <v>27</v>
      </c>
      <c r="J24" s="25" t="str">
        <f>IF('Rekapitulace stavby'!AN20="","",'Rekapitulace stavby'!AN20)</f>
        <v/>
      </c>
      <c r="L24" s="32"/>
    </row>
    <row r="25" spans="2:12" s="1" customFormat="1" ht="6.95" customHeight="1">
      <c r="B25" s="32"/>
      <c r="L25" s="32"/>
    </row>
    <row r="26" spans="2:12" s="1" customFormat="1" ht="12" customHeight="1">
      <c r="B26" s="32"/>
      <c r="D26" s="27" t="s">
        <v>38</v>
      </c>
      <c r="L26" s="32"/>
    </row>
    <row r="27" spans="2:12" s="7" customFormat="1" ht="16.5" customHeight="1">
      <c r="B27" s="89"/>
      <c r="E27" s="223" t="s">
        <v>1</v>
      </c>
      <c r="F27" s="223"/>
      <c r="G27" s="223"/>
      <c r="H27" s="223"/>
      <c r="L27" s="89"/>
    </row>
    <row r="28" spans="2:12" s="1" customFormat="1" ht="6.95" customHeight="1">
      <c r="B28" s="32"/>
      <c r="L28" s="32"/>
    </row>
    <row r="29" spans="2:12" s="1" customFormat="1" ht="6.95" customHeight="1">
      <c r="B29" s="32"/>
      <c r="D29" s="53"/>
      <c r="E29" s="53"/>
      <c r="F29" s="53"/>
      <c r="G29" s="53"/>
      <c r="H29" s="53"/>
      <c r="I29" s="53"/>
      <c r="J29" s="53"/>
      <c r="K29" s="53"/>
      <c r="L29" s="32"/>
    </row>
    <row r="30" spans="2:12" s="1" customFormat="1" ht="25.35" customHeight="1">
      <c r="B30" s="32"/>
      <c r="D30" s="90" t="s">
        <v>40</v>
      </c>
      <c r="J30" s="66">
        <f>ROUNDUP(J121, 2)</f>
        <v>0</v>
      </c>
      <c r="L30" s="32"/>
    </row>
    <row r="31" spans="2:12" s="1" customFormat="1" ht="6.95" customHeight="1">
      <c r="B31" s="32"/>
      <c r="D31" s="53"/>
      <c r="E31" s="53"/>
      <c r="F31" s="53"/>
      <c r="G31" s="53"/>
      <c r="H31" s="53"/>
      <c r="I31" s="53"/>
      <c r="J31" s="53"/>
      <c r="K31" s="53"/>
      <c r="L31" s="32"/>
    </row>
    <row r="32" spans="2:12" s="1" customFormat="1" ht="14.45" customHeight="1">
      <c r="B32" s="32"/>
      <c r="F32" s="35" t="s">
        <v>42</v>
      </c>
      <c r="I32" s="35" t="s">
        <v>41</v>
      </c>
      <c r="J32" s="35" t="s">
        <v>43</v>
      </c>
      <c r="L32" s="32"/>
    </row>
    <row r="33" spans="2:12" s="1" customFormat="1" ht="14.45" customHeight="1">
      <c r="B33" s="32"/>
      <c r="D33" s="55" t="s">
        <v>44</v>
      </c>
      <c r="E33" s="27" t="s">
        <v>45</v>
      </c>
      <c r="F33" s="91">
        <f>ROUNDUP((SUM(BE121:BE190)),  2)</f>
        <v>0</v>
      </c>
      <c r="I33" s="92">
        <v>0.21</v>
      </c>
      <c r="J33" s="91">
        <f>ROUNDUP(((SUM(BE121:BE190))*I33),  2)</f>
        <v>0</v>
      </c>
      <c r="L33" s="32"/>
    </row>
    <row r="34" spans="2:12" s="1" customFormat="1" ht="14.45" customHeight="1">
      <c r="B34" s="32"/>
      <c r="E34" s="27" t="s">
        <v>46</v>
      </c>
      <c r="F34" s="91">
        <f>ROUNDUP((SUM(BF121:BF190)),  2)</f>
        <v>0</v>
      </c>
      <c r="I34" s="92">
        <v>0.12</v>
      </c>
      <c r="J34" s="91">
        <f>ROUNDUP(((SUM(BF121:BF190))*I34),  2)</f>
        <v>0</v>
      </c>
      <c r="L34" s="32"/>
    </row>
    <row r="35" spans="2:12" s="1" customFormat="1" ht="14.45" hidden="1" customHeight="1">
      <c r="B35" s="32"/>
      <c r="E35" s="27" t="s">
        <v>47</v>
      </c>
      <c r="F35" s="91">
        <f>ROUNDUP((SUM(BG121:BG190)),  2)</f>
        <v>0</v>
      </c>
      <c r="I35" s="92">
        <v>0.21</v>
      </c>
      <c r="J35" s="91">
        <f>0</f>
        <v>0</v>
      </c>
      <c r="L35" s="32"/>
    </row>
    <row r="36" spans="2:12" s="1" customFormat="1" ht="14.45" hidden="1" customHeight="1">
      <c r="B36" s="32"/>
      <c r="E36" s="27" t="s">
        <v>48</v>
      </c>
      <c r="F36" s="91">
        <f>ROUNDUP((SUM(BH121:BH190)),  2)</f>
        <v>0</v>
      </c>
      <c r="I36" s="92">
        <v>0.12</v>
      </c>
      <c r="J36" s="91">
        <f>0</f>
        <v>0</v>
      </c>
      <c r="L36" s="32"/>
    </row>
    <row r="37" spans="2:12" s="1" customFormat="1" ht="14.45" hidden="1" customHeight="1">
      <c r="B37" s="32"/>
      <c r="E37" s="27" t="s">
        <v>49</v>
      </c>
      <c r="F37" s="91">
        <f>ROUNDUP((SUM(BI121:BI190)),  2)</f>
        <v>0</v>
      </c>
      <c r="I37" s="92">
        <v>0</v>
      </c>
      <c r="J37" s="91">
        <f>0</f>
        <v>0</v>
      </c>
      <c r="L37" s="32"/>
    </row>
    <row r="38" spans="2:12" s="1" customFormat="1" ht="6.95" customHeight="1">
      <c r="B38" s="32"/>
      <c r="L38" s="32"/>
    </row>
    <row r="39" spans="2:12" s="1" customFormat="1" ht="25.35" customHeight="1">
      <c r="B39" s="32"/>
      <c r="C39" s="93"/>
      <c r="D39" s="94" t="s">
        <v>50</v>
      </c>
      <c r="E39" s="57"/>
      <c r="F39" s="57"/>
      <c r="G39" s="95" t="s">
        <v>51</v>
      </c>
      <c r="H39" s="96" t="s">
        <v>52</v>
      </c>
      <c r="I39" s="57"/>
      <c r="J39" s="97">
        <f>SUM(J30:J37)</f>
        <v>0</v>
      </c>
      <c r="K39" s="98"/>
      <c r="L39" s="32"/>
    </row>
    <row r="40" spans="2:12" s="1" customFormat="1" ht="14.45" customHeight="1">
      <c r="B40" s="32"/>
      <c r="L40" s="32"/>
    </row>
    <row r="41" spans="2:12" ht="14.45" customHeight="1">
      <c r="B41" s="20"/>
      <c r="L41" s="20"/>
    </row>
    <row r="42" spans="2:12" ht="14.45" customHeight="1">
      <c r="B42" s="20"/>
      <c r="L42" s="20"/>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53</v>
      </c>
      <c r="E50" s="42"/>
      <c r="F50" s="42"/>
      <c r="G50" s="41" t="s">
        <v>54</v>
      </c>
      <c r="H50" s="42"/>
      <c r="I50" s="42"/>
      <c r="J50" s="42"/>
      <c r="K50" s="42"/>
      <c r="L50" s="32"/>
    </row>
    <row r="51" spans="2:12" ht="11.25">
      <c r="B51" s="20"/>
      <c r="L51" s="20"/>
    </row>
    <row r="52" spans="2:12" ht="11.25">
      <c r="B52" s="20"/>
      <c r="L52" s="20"/>
    </row>
    <row r="53" spans="2:12" ht="11.25">
      <c r="B53" s="20"/>
      <c r="L53" s="20"/>
    </row>
    <row r="54" spans="2:12" ht="11.25">
      <c r="B54" s="20"/>
      <c r="L54" s="20"/>
    </row>
    <row r="55" spans="2:12" ht="11.25">
      <c r="B55" s="20"/>
      <c r="L55" s="20"/>
    </row>
    <row r="56" spans="2:12" ht="11.25">
      <c r="B56" s="20"/>
      <c r="L56" s="20"/>
    </row>
    <row r="57" spans="2:12" ht="11.25">
      <c r="B57" s="20"/>
      <c r="L57" s="20"/>
    </row>
    <row r="58" spans="2:12" ht="11.25">
      <c r="B58" s="20"/>
      <c r="L58" s="20"/>
    </row>
    <row r="59" spans="2:12" ht="11.25">
      <c r="B59" s="20"/>
      <c r="L59" s="20"/>
    </row>
    <row r="60" spans="2:12" ht="11.25">
      <c r="B60" s="20"/>
      <c r="L60" s="20"/>
    </row>
    <row r="61" spans="2:12" s="1" customFormat="1" ht="12.75">
      <c r="B61" s="32"/>
      <c r="D61" s="43" t="s">
        <v>55</v>
      </c>
      <c r="E61" s="34"/>
      <c r="F61" s="99" t="s">
        <v>56</v>
      </c>
      <c r="G61" s="43" t="s">
        <v>55</v>
      </c>
      <c r="H61" s="34"/>
      <c r="I61" s="34"/>
      <c r="J61" s="100" t="s">
        <v>56</v>
      </c>
      <c r="K61" s="34"/>
      <c r="L61" s="32"/>
    </row>
    <row r="62" spans="2:12" ht="11.25">
      <c r="B62" s="20"/>
      <c r="L62" s="20"/>
    </row>
    <row r="63" spans="2:12" ht="11.25">
      <c r="B63" s="20"/>
      <c r="L63" s="20"/>
    </row>
    <row r="64" spans="2:12" ht="11.25">
      <c r="B64" s="20"/>
      <c r="L64" s="20"/>
    </row>
    <row r="65" spans="2:12" s="1" customFormat="1" ht="12.75">
      <c r="B65" s="32"/>
      <c r="D65" s="41" t="s">
        <v>57</v>
      </c>
      <c r="E65" s="42"/>
      <c r="F65" s="42"/>
      <c r="G65" s="41" t="s">
        <v>58</v>
      </c>
      <c r="H65" s="42"/>
      <c r="I65" s="42"/>
      <c r="J65" s="42"/>
      <c r="K65" s="42"/>
      <c r="L65" s="32"/>
    </row>
    <row r="66" spans="2:12" ht="11.25">
      <c r="B66" s="20"/>
      <c r="L66" s="20"/>
    </row>
    <row r="67" spans="2:12" ht="11.25">
      <c r="B67" s="20"/>
      <c r="L67" s="20"/>
    </row>
    <row r="68" spans="2:12" ht="11.25">
      <c r="B68" s="20"/>
      <c r="L68" s="20"/>
    </row>
    <row r="69" spans="2:12" ht="11.25">
      <c r="B69" s="20"/>
      <c r="L69" s="20"/>
    </row>
    <row r="70" spans="2:12" ht="11.25">
      <c r="B70" s="20"/>
      <c r="L70" s="20"/>
    </row>
    <row r="71" spans="2:12" ht="11.25">
      <c r="B71" s="20"/>
      <c r="L71" s="20"/>
    </row>
    <row r="72" spans="2:12" ht="11.25">
      <c r="B72" s="20"/>
      <c r="L72" s="20"/>
    </row>
    <row r="73" spans="2:12" ht="11.25">
      <c r="B73" s="20"/>
      <c r="L73" s="20"/>
    </row>
    <row r="74" spans="2:12" ht="11.25">
      <c r="B74" s="20"/>
      <c r="L74" s="20"/>
    </row>
    <row r="75" spans="2:12" ht="11.25">
      <c r="B75" s="20"/>
      <c r="L75" s="20"/>
    </row>
    <row r="76" spans="2:12" s="1" customFormat="1" ht="12.75">
      <c r="B76" s="32"/>
      <c r="D76" s="43" t="s">
        <v>55</v>
      </c>
      <c r="E76" s="34"/>
      <c r="F76" s="99" t="s">
        <v>56</v>
      </c>
      <c r="G76" s="43" t="s">
        <v>55</v>
      </c>
      <c r="H76" s="34"/>
      <c r="I76" s="34"/>
      <c r="J76" s="100" t="s">
        <v>56</v>
      </c>
      <c r="K76" s="34"/>
      <c r="L76" s="32"/>
    </row>
    <row r="77" spans="2:12" s="1" customFormat="1" ht="14.45" customHeight="1">
      <c r="B77" s="44"/>
      <c r="C77" s="45"/>
      <c r="D77" s="45"/>
      <c r="E77" s="45"/>
      <c r="F77" s="45"/>
      <c r="G77" s="45"/>
      <c r="H77" s="45"/>
      <c r="I77" s="45"/>
      <c r="J77" s="45"/>
      <c r="K77" s="45"/>
      <c r="L77" s="32"/>
    </row>
    <row r="81" spans="2:47" s="1" customFormat="1" ht="6.95" customHeight="1">
      <c r="B81" s="46"/>
      <c r="C81" s="47"/>
      <c r="D81" s="47"/>
      <c r="E81" s="47"/>
      <c r="F81" s="47"/>
      <c r="G81" s="47"/>
      <c r="H81" s="47"/>
      <c r="I81" s="47"/>
      <c r="J81" s="47"/>
      <c r="K81" s="47"/>
      <c r="L81" s="32"/>
    </row>
    <row r="82" spans="2:47" s="1" customFormat="1" ht="24.95" customHeight="1">
      <c r="B82" s="32"/>
      <c r="C82" s="21" t="s">
        <v>114</v>
      </c>
      <c r="L82" s="32"/>
    </row>
    <row r="83" spans="2:47" s="1" customFormat="1" ht="6.95" customHeight="1">
      <c r="B83" s="32"/>
      <c r="L83" s="32"/>
    </row>
    <row r="84" spans="2:47" s="1" customFormat="1" ht="12" customHeight="1">
      <c r="B84" s="32"/>
      <c r="C84" s="27" t="s">
        <v>16</v>
      </c>
      <c r="L84" s="32"/>
    </row>
    <row r="85" spans="2:47" s="1" customFormat="1" ht="16.5" customHeight="1">
      <c r="B85" s="32"/>
      <c r="E85" s="234" t="str">
        <f>E7</f>
        <v>III/2444 a III/0105A Přezletice, průtah - III. etapa</v>
      </c>
      <c r="F85" s="235"/>
      <c r="G85" s="235"/>
      <c r="H85" s="235"/>
      <c r="L85" s="32"/>
    </row>
    <row r="86" spans="2:47" s="1" customFormat="1" ht="12" customHeight="1">
      <c r="B86" s="32"/>
      <c r="C86" s="27" t="s">
        <v>112</v>
      </c>
      <c r="L86" s="32"/>
    </row>
    <row r="87" spans="2:47" s="1" customFormat="1" ht="16.5" customHeight="1">
      <c r="B87" s="32"/>
      <c r="E87" s="196" t="str">
        <f>E9</f>
        <v>SO.302 - SO.302 - Přeložka vodovodu a kanalizace</v>
      </c>
      <c r="F87" s="236"/>
      <c r="G87" s="236"/>
      <c r="H87" s="236"/>
      <c r="L87" s="32"/>
    </row>
    <row r="88" spans="2:47" s="1" customFormat="1" ht="6.95" customHeight="1">
      <c r="B88" s="32"/>
      <c r="L88" s="32"/>
    </row>
    <row r="89" spans="2:47" s="1" customFormat="1" ht="12" customHeight="1">
      <c r="B89" s="32"/>
      <c r="C89" s="27" t="s">
        <v>20</v>
      </c>
      <c r="F89" s="25" t="str">
        <f>F12</f>
        <v xml:space="preserve"> </v>
      </c>
      <c r="I89" s="27" t="s">
        <v>22</v>
      </c>
      <c r="J89" s="52" t="str">
        <f>IF(J12="","",J12)</f>
        <v>10. 7. 2025</v>
      </c>
      <c r="L89" s="32"/>
    </row>
    <row r="90" spans="2:47" s="1" customFormat="1" ht="6.95" customHeight="1">
      <c r="B90" s="32"/>
      <c r="L90" s="32"/>
    </row>
    <row r="91" spans="2:47" s="1" customFormat="1" ht="15.2" customHeight="1">
      <c r="B91" s="32"/>
      <c r="C91" s="27" t="s">
        <v>24</v>
      </c>
      <c r="F91" s="25" t="str">
        <f>E15</f>
        <v>KSÚS středočeského kraje, Obec Přezletice</v>
      </c>
      <c r="I91" s="27" t="s">
        <v>30</v>
      </c>
      <c r="J91" s="30" t="str">
        <f>E21</f>
        <v>CR Project s.r.o.</v>
      </c>
      <c r="L91" s="32"/>
    </row>
    <row r="92" spans="2:47" s="1" customFormat="1" ht="15.2" customHeight="1">
      <c r="B92" s="32"/>
      <c r="C92" s="27" t="s">
        <v>28</v>
      </c>
      <c r="F92" s="25" t="str">
        <f>IF(E18="","",E18)</f>
        <v>Vyplň údaj</v>
      </c>
      <c r="I92" s="27" t="s">
        <v>35</v>
      </c>
      <c r="J92" s="30" t="str">
        <f>E24</f>
        <v>Josef Nentwich</v>
      </c>
      <c r="L92" s="32"/>
    </row>
    <row r="93" spans="2:47" s="1" customFormat="1" ht="10.35" customHeight="1">
      <c r="B93" s="32"/>
      <c r="L93" s="32"/>
    </row>
    <row r="94" spans="2:47" s="1" customFormat="1" ht="29.25" customHeight="1">
      <c r="B94" s="32"/>
      <c r="C94" s="101" t="s">
        <v>115</v>
      </c>
      <c r="D94" s="93"/>
      <c r="E94" s="93"/>
      <c r="F94" s="93"/>
      <c r="G94" s="93"/>
      <c r="H94" s="93"/>
      <c r="I94" s="93"/>
      <c r="J94" s="102" t="s">
        <v>116</v>
      </c>
      <c r="K94" s="93"/>
      <c r="L94" s="32"/>
    </row>
    <row r="95" spans="2:47" s="1" customFormat="1" ht="10.35" customHeight="1">
      <c r="B95" s="32"/>
      <c r="L95" s="32"/>
    </row>
    <row r="96" spans="2:47" s="1" customFormat="1" ht="22.9" customHeight="1">
      <c r="B96" s="32"/>
      <c r="C96" s="103" t="s">
        <v>117</v>
      </c>
      <c r="J96" s="66">
        <f>J121</f>
        <v>0</v>
      </c>
      <c r="L96" s="32"/>
      <c r="AU96" s="17" t="s">
        <v>118</v>
      </c>
    </row>
    <row r="97" spans="2:12" s="8" customFormat="1" ht="24.95" customHeight="1">
      <c r="B97" s="104"/>
      <c r="D97" s="105" t="s">
        <v>119</v>
      </c>
      <c r="E97" s="106"/>
      <c r="F97" s="106"/>
      <c r="G97" s="106"/>
      <c r="H97" s="106"/>
      <c r="I97" s="106"/>
      <c r="J97" s="107">
        <f>J122</f>
        <v>0</v>
      </c>
      <c r="L97" s="104"/>
    </row>
    <row r="98" spans="2:12" s="9" customFormat="1" ht="19.899999999999999" customHeight="1">
      <c r="B98" s="108"/>
      <c r="D98" s="109" t="s">
        <v>120</v>
      </c>
      <c r="E98" s="110"/>
      <c r="F98" s="110"/>
      <c r="G98" s="110"/>
      <c r="H98" s="110"/>
      <c r="I98" s="110"/>
      <c r="J98" s="111">
        <f>J123</f>
        <v>0</v>
      </c>
      <c r="L98" s="108"/>
    </row>
    <row r="99" spans="2:12" s="9" customFormat="1" ht="19.899999999999999" customHeight="1">
      <c r="B99" s="108"/>
      <c r="D99" s="109" t="s">
        <v>851</v>
      </c>
      <c r="E99" s="110"/>
      <c r="F99" s="110"/>
      <c r="G99" s="110"/>
      <c r="H99" s="110"/>
      <c r="I99" s="110"/>
      <c r="J99" s="111">
        <f>J157</f>
        <v>0</v>
      </c>
      <c r="L99" s="108"/>
    </row>
    <row r="100" spans="2:12" s="9" customFormat="1" ht="19.899999999999999" customHeight="1">
      <c r="B100" s="108"/>
      <c r="D100" s="109" t="s">
        <v>132</v>
      </c>
      <c r="E100" s="110"/>
      <c r="F100" s="110"/>
      <c r="G100" s="110"/>
      <c r="H100" s="110"/>
      <c r="I100" s="110"/>
      <c r="J100" s="111">
        <f>J164</f>
        <v>0</v>
      </c>
      <c r="L100" s="108"/>
    </row>
    <row r="101" spans="2:12" s="9" customFormat="1" ht="19.899999999999999" customHeight="1">
      <c r="B101" s="108"/>
      <c r="D101" s="109" t="s">
        <v>856</v>
      </c>
      <c r="E101" s="110"/>
      <c r="F101" s="110"/>
      <c r="G101" s="110"/>
      <c r="H101" s="110"/>
      <c r="I101" s="110"/>
      <c r="J101" s="111">
        <f>J189</f>
        <v>0</v>
      </c>
      <c r="L101" s="108"/>
    </row>
    <row r="102" spans="2:12" s="1" customFormat="1" ht="21.75" customHeight="1">
      <c r="B102" s="32"/>
      <c r="L102" s="32"/>
    </row>
    <row r="103" spans="2:12" s="1" customFormat="1" ht="6.95" customHeight="1">
      <c r="B103" s="44"/>
      <c r="C103" s="45"/>
      <c r="D103" s="45"/>
      <c r="E103" s="45"/>
      <c r="F103" s="45"/>
      <c r="G103" s="45"/>
      <c r="H103" s="45"/>
      <c r="I103" s="45"/>
      <c r="J103" s="45"/>
      <c r="K103" s="45"/>
      <c r="L103" s="32"/>
    </row>
    <row r="107" spans="2:12" s="1" customFormat="1" ht="6.95" customHeight="1">
      <c r="B107" s="46"/>
      <c r="C107" s="47"/>
      <c r="D107" s="47"/>
      <c r="E107" s="47"/>
      <c r="F107" s="47"/>
      <c r="G107" s="47"/>
      <c r="H107" s="47"/>
      <c r="I107" s="47"/>
      <c r="J107" s="47"/>
      <c r="K107" s="47"/>
      <c r="L107" s="32"/>
    </row>
    <row r="108" spans="2:12" s="1" customFormat="1" ht="24.95" customHeight="1">
      <c r="B108" s="32"/>
      <c r="C108" s="21" t="s">
        <v>146</v>
      </c>
      <c r="L108" s="32"/>
    </row>
    <row r="109" spans="2:12" s="1" customFormat="1" ht="6.95" customHeight="1">
      <c r="B109" s="32"/>
      <c r="L109" s="32"/>
    </row>
    <row r="110" spans="2:12" s="1" customFormat="1" ht="12" customHeight="1">
      <c r="B110" s="32"/>
      <c r="C110" s="27" t="s">
        <v>16</v>
      </c>
      <c r="L110" s="32"/>
    </row>
    <row r="111" spans="2:12" s="1" customFormat="1" ht="16.5" customHeight="1">
      <c r="B111" s="32"/>
      <c r="E111" s="234" t="str">
        <f>E7</f>
        <v>III/2444 a III/0105A Přezletice, průtah - III. etapa</v>
      </c>
      <c r="F111" s="235"/>
      <c r="G111" s="235"/>
      <c r="H111" s="235"/>
      <c r="L111" s="32"/>
    </row>
    <row r="112" spans="2:12" s="1" customFormat="1" ht="12" customHeight="1">
      <c r="B112" s="32"/>
      <c r="C112" s="27" t="s">
        <v>112</v>
      </c>
      <c r="L112" s="32"/>
    </row>
    <row r="113" spans="2:65" s="1" customFormat="1" ht="16.5" customHeight="1">
      <c r="B113" s="32"/>
      <c r="E113" s="196" t="str">
        <f>E9</f>
        <v>SO.302 - SO.302 - Přeložka vodovodu a kanalizace</v>
      </c>
      <c r="F113" s="236"/>
      <c r="G113" s="236"/>
      <c r="H113" s="236"/>
      <c r="L113" s="32"/>
    </row>
    <row r="114" spans="2:65" s="1" customFormat="1" ht="6.95" customHeight="1">
      <c r="B114" s="32"/>
      <c r="L114" s="32"/>
    </row>
    <row r="115" spans="2:65" s="1" customFormat="1" ht="12" customHeight="1">
      <c r="B115" s="32"/>
      <c r="C115" s="27" t="s">
        <v>20</v>
      </c>
      <c r="F115" s="25" t="str">
        <f>F12</f>
        <v xml:space="preserve"> </v>
      </c>
      <c r="I115" s="27" t="s">
        <v>22</v>
      </c>
      <c r="J115" s="52" t="str">
        <f>IF(J12="","",J12)</f>
        <v>10. 7. 2025</v>
      </c>
      <c r="L115" s="32"/>
    </row>
    <row r="116" spans="2:65" s="1" customFormat="1" ht="6.95" customHeight="1">
      <c r="B116" s="32"/>
      <c r="L116" s="32"/>
    </row>
    <row r="117" spans="2:65" s="1" customFormat="1" ht="15.2" customHeight="1">
      <c r="B117" s="32"/>
      <c r="C117" s="27" t="s">
        <v>24</v>
      </c>
      <c r="F117" s="25" t="str">
        <f>E15</f>
        <v>KSÚS středočeského kraje, Obec Přezletice</v>
      </c>
      <c r="I117" s="27" t="s">
        <v>30</v>
      </c>
      <c r="J117" s="30" t="str">
        <f>E21</f>
        <v>CR Project s.r.o.</v>
      </c>
      <c r="L117" s="32"/>
    </row>
    <row r="118" spans="2:65" s="1" customFormat="1" ht="15.2" customHeight="1">
      <c r="B118" s="32"/>
      <c r="C118" s="27" t="s">
        <v>28</v>
      </c>
      <c r="F118" s="25" t="str">
        <f>IF(E18="","",E18)</f>
        <v>Vyplň údaj</v>
      </c>
      <c r="I118" s="27" t="s">
        <v>35</v>
      </c>
      <c r="J118" s="30" t="str">
        <f>E24</f>
        <v>Josef Nentwich</v>
      </c>
      <c r="L118" s="32"/>
    </row>
    <row r="119" spans="2:65" s="1" customFormat="1" ht="10.35" customHeight="1">
      <c r="B119" s="32"/>
      <c r="L119" s="32"/>
    </row>
    <row r="120" spans="2:65" s="10" customFormat="1" ht="29.25" customHeight="1">
      <c r="B120" s="112"/>
      <c r="C120" s="113" t="s">
        <v>147</v>
      </c>
      <c r="D120" s="114" t="s">
        <v>65</v>
      </c>
      <c r="E120" s="114" t="s">
        <v>61</v>
      </c>
      <c r="F120" s="114" t="s">
        <v>62</v>
      </c>
      <c r="G120" s="114" t="s">
        <v>148</v>
      </c>
      <c r="H120" s="114" t="s">
        <v>149</v>
      </c>
      <c r="I120" s="114" t="s">
        <v>150</v>
      </c>
      <c r="J120" s="114" t="s">
        <v>116</v>
      </c>
      <c r="K120" s="115" t="s">
        <v>151</v>
      </c>
      <c r="L120" s="112"/>
      <c r="M120" s="59" t="s">
        <v>1</v>
      </c>
      <c r="N120" s="60" t="s">
        <v>44</v>
      </c>
      <c r="O120" s="60" t="s">
        <v>152</v>
      </c>
      <c r="P120" s="60" t="s">
        <v>153</v>
      </c>
      <c r="Q120" s="60" t="s">
        <v>154</v>
      </c>
      <c r="R120" s="60" t="s">
        <v>155</v>
      </c>
      <c r="S120" s="60" t="s">
        <v>156</v>
      </c>
      <c r="T120" s="61" t="s">
        <v>157</v>
      </c>
    </row>
    <row r="121" spans="2:65" s="1" customFormat="1" ht="22.9" customHeight="1">
      <c r="B121" s="32"/>
      <c r="C121" s="64" t="s">
        <v>158</v>
      </c>
      <c r="J121" s="116">
        <f>BK121</f>
        <v>0</v>
      </c>
      <c r="L121" s="32"/>
      <c r="M121" s="62"/>
      <c r="N121" s="53"/>
      <c r="O121" s="53"/>
      <c r="P121" s="117">
        <f>P122</f>
        <v>0</v>
      </c>
      <c r="Q121" s="53"/>
      <c r="R121" s="117">
        <f>R122</f>
        <v>46.337542529999993</v>
      </c>
      <c r="S121" s="53"/>
      <c r="T121" s="118">
        <f>T122</f>
        <v>0.59870000000000001</v>
      </c>
      <c r="AT121" s="17" t="s">
        <v>79</v>
      </c>
      <c r="AU121" s="17" t="s">
        <v>118</v>
      </c>
      <c r="BK121" s="119">
        <f>BK122</f>
        <v>0</v>
      </c>
    </row>
    <row r="122" spans="2:65" s="11" customFormat="1" ht="25.9" customHeight="1">
      <c r="B122" s="120"/>
      <c r="D122" s="121" t="s">
        <v>79</v>
      </c>
      <c r="E122" s="122" t="s">
        <v>159</v>
      </c>
      <c r="F122" s="122" t="s">
        <v>160</v>
      </c>
      <c r="I122" s="123"/>
      <c r="J122" s="124">
        <f>BK122</f>
        <v>0</v>
      </c>
      <c r="L122" s="120"/>
      <c r="M122" s="125"/>
      <c r="P122" s="126">
        <f>P123+P157+P164+P189</f>
        <v>0</v>
      </c>
      <c r="R122" s="126">
        <f>R123+R157+R164+R189</f>
        <v>46.337542529999993</v>
      </c>
      <c r="T122" s="127">
        <f>T123+T157+T164+T189</f>
        <v>0.59870000000000001</v>
      </c>
      <c r="AR122" s="121" t="s">
        <v>88</v>
      </c>
      <c r="AT122" s="128" t="s">
        <v>79</v>
      </c>
      <c r="AU122" s="128" t="s">
        <v>80</v>
      </c>
      <c r="AY122" s="121" t="s">
        <v>161</v>
      </c>
      <c r="BK122" s="129">
        <f>BK123+BK157+BK164+BK189</f>
        <v>0</v>
      </c>
    </row>
    <row r="123" spans="2:65" s="11" customFormat="1" ht="22.9" customHeight="1">
      <c r="B123" s="120"/>
      <c r="D123" s="121" t="s">
        <v>79</v>
      </c>
      <c r="E123" s="130" t="s">
        <v>88</v>
      </c>
      <c r="F123" s="130" t="s">
        <v>162</v>
      </c>
      <c r="I123" s="123"/>
      <c r="J123" s="131">
        <f>BK123</f>
        <v>0</v>
      </c>
      <c r="L123" s="120"/>
      <c r="M123" s="125"/>
      <c r="P123" s="126">
        <f>SUM(P124:P156)</f>
        <v>0</v>
      </c>
      <c r="R123" s="126">
        <f>SUM(R124:R156)</f>
        <v>31.353999999999999</v>
      </c>
      <c r="T123" s="127">
        <f>SUM(T124:T156)</f>
        <v>0</v>
      </c>
      <c r="AR123" s="121" t="s">
        <v>88</v>
      </c>
      <c r="AT123" s="128" t="s">
        <v>79</v>
      </c>
      <c r="AU123" s="128" t="s">
        <v>88</v>
      </c>
      <c r="AY123" s="121" t="s">
        <v>161</v>
      </c>
      <c r="BK123" s="129">
        <f>SUM(BK124:BK156)</f>
        <v>0</v>
      </c>
    </row>
    <row r="124" spans="2:65" s="1" customFormat="1" ht="24.2" customHeight="1">
      <c r="B124" s="32"/>
      <c r="C124" s="132" t="s">
        <v>88</v>
      </c>
      <c r="D124" s="132" t="s">
        <v>165</v>
      </c>
      <c r="E124" s="133" t="s">
        <v>1646</v>
      </c>
      <c r="F124" s="134" t="s">
        <v>1647</v>
      </c>
      <c r="G124" s="135" t="s">
        <v>168</v>
      </c>
      <c r="H124" s="136">
        <v>32</v>
      </c>
      <c r="I124" s="137"/>
      <c r="J124" s="138">
        <f>ROUND(I124*H124,2)</f>
        <v>0</v>
      </c>
      <c r="K124" s="134" t="s">
        <v>180</v>
      </c>
      <c r="L124" s="32"/>
      <c r="M124" s="139" t="s">
        <v>1</v>
      </c>
      <c r="N124" s="140" t="s">
        <v>45</v>
      </c>
      <c r="P124" s="141">
        <f>O124*H124</f>
        <v>0</v>
      </c>
      <c r="Q124" s="141">
        <v>0</v>
      </c>
      <c r="R124" s="141">
        <f>Q124*H124</f>
        <v>0</v>
      </c>
      <c r="S124" s="141">
        <v>0</v>
      </c>
      <c r="T124" s="142">
        <f>S124*H124</f>
        <v>0</v>
      </c>
      <c r="AR124" s="143" t="s">
        <v>169</v>
      </c>
      <c r="AT124" s="143" t="s">
        <v>165</v>
      </c>
      <c r="AU124" s="143" t="s">
        <v>90</v>
      </c>
      <c r="AY124" s="17" t="s">
        <v>161</v>
      </c>
      <c r="BE124" s="144">
        <f>IF(N124="základní",J124,0)</f>
        <v>0</v>
      </c>
      <c r="BF124" s="144">
        <f>IF(N124="snížená",J124,0)</f>
        <v>0</v>
      </c>
      <c r="BG124" s="144">
        <f>IF(N124="zákl. přenesená",J124,0)</f>
        <v>0</v>
      </c>
      <c r="BH124" s="144">
        <f>IF(N124="sníž. přenesená",J124,0)</f>
        <v>0</v>
      </c>
      <c r="BI124" s="144">
        <f>IF(N124="nulová",J124,0)</f>
        <v>0</v>
      </c>
      <c r="BJ124" s="17" t="s">
        <v>88</v>
      </c>
      <c r="BK124" s="144">
        <f>ROUND(I124*H124,2)</f>
        <v>0</v>
      </c>
      <c r="BL124" s="17" t="s">
        <v>169</v>
      </c>
      <c r="BM124" s="143" t="s">
        <v>90</v>
      </c>
    </row>
    <row r="125" spans="2:65" s="12" customFormat="1" ht="11.25">
      <c r="B125" s="145"/>
      <c r="D125" s="146" t="s">
        <v>172</v>
      </c>
      <c r="E125" s="147" t="s">
        <v>1</v>
      </c>
      <c r="F125" s="148" t="s">
        <v>1648</v>
      </c>
      <c r="H125" s="147" t="s">
        <v>1</v>
      </c>
      <c r="I125" s="149"/>
      <c r="L125" s="145"/>
      <c r="M125" s="150"/>
      <c r="T125" s="151"/>
      <c r="AT125" s="147" t="s">
        <v>172</v>
      </c>
      <c r="AU125" s="147" t="s">
        <v>90</v>
      </c>
      <c r="AV125" s="12" t="s">
        <v>88</v>
      </c>
      <c r="AW125" s="12" t="s">
        <v>34</v>
      </c>
      <c r="AX125" s="12" t="s">
        <v>80</v>
      </c>
      <c r="AY125" s="147" t="s">
        <v>161</v>
      </c>
    </row>
    <row r="126" spans="2:65" s="13" customFormat="1" ht="11.25">
      <c r="B126" s="152"/>
      <c r="D126" s="146" t="s">
        <v>172</v>
      </c>
      <c r="E126" s="153" t="s">
        <v>1</v>
      </c>
      <c r="F126" s="154" t="s">
        <v>1649</v>
      </c>
      <c r="H126" s="155">
        <v>32</v>
      </c>
      <c r="I126" s="156"/>
      <c r="L126" s="152"/>
      <c r="M126" s="157"/>
      <c r="T126" s="158"/>
      <c r="AT126" s="153" t="s">
        <v>172</v>
      </c>
      <c r="AU126" s="153" t="s">
        <v>90</v>
      </c>
      <c r="AV126" s="13" t="s">
        <v>90</v>
      </c>
      <c r="AW126" s="13" t="s">
        <v>34</v>
      </c>
      <c r="AX126" s="13" t="s">
        <v>80</v>
      </c>
      <c r="AY126" s="153" t="s">
        <v>161</v>
      </c>
    </row>
    <row r="127" spans="2:65" s="14" customFormat="1" ht="11.25">
      <c r="B127" s="159"/>
      <c r="D127" s="146" t="s">
        <v>172</v>
      </c>
      <c r="E127" s="160" t="s">
        <v>1</v>
      </c>
      <c r="F127" s="161" t="s">
        <v>177</v>
      </c>
      <c r="H127" s="162">
        <v>32</v>
      </c>
      <c r="I127" s="163"/>
      <c r="L127" s="159"/>
      <c r="M127" s="164"/>
      <c r="T127" s="165"/>
      <c r="AT127" s="160" t="s">
        <v>172</v>
      </c>
      <c r="AU127" s="160" t="s">
        <v>90</v>
      </c>
      <c r="AV127" s="14" t="s">
        <v>169</v>
      </c>
      <c r="AW127" s="14" t="s">
        <v>34</v>
      </c>
      <c r="AX127" s="14" t="s">
        <v>88</v>
      </c>
      <c r="AY127" s="160" t="s">
        <v>161</v>
      </c>
    </row>
    <row r="128" spans="2:65" s="1" customFormat="1" ht="33" customHeight="1">
      <c r="B128" s="32"/>
      <c r="C128" s="132" t="s">
        <v>90</v>
      </c>
      <c r="D128" s="132" t="s">
        <v>165</v>
      </c>
      <c r="E128" s="133" t="s">
        <v>1650</v>
      </c>
      <c r="F128" s="134" t="s">
        <v>1651</v>
      </c>
      <c r="G128" s="135" t="s">
        <v>168</v>
      </c>
      <c r="H128" s="136">
        <v>183.74799999999999</v>
      </c>
      <c r="I128" s="137"/>
      <c r="J128" s="138">
        <f>ROUND(I128*H128,2)</f>
        <v>0</v>
      </c>
      <c r="K128" s="134" t="s">
        <v>180</v>
      </c>
      <c r="L128" s="32"/>
      <c r="M128" s="139" t="s">
        <v>1</v>
      </c>
      <c r="N128" s="140" t="s">
        <v>45</v>
      </c>
      <c r="P128" s="141">
        <f>O128*H128</f>
        <v>0</v>
      </c>
      <c r="Q128" s="141">
        <v>0</v>
      </c>
      <c r="R128" s="141">
        <f>Q128*H128</f>
        <v>0</v>
      </c>
      <c r="S128" s="141">
        <v>0</v>
      </c>
      <c r="T128" s="142">
        <f>S128*H128</f>
        <v>0</v>
      </c>
      <c r="AR128" s="143" t="s">
        <v>169</v>
      </c>
      <c r="AT128" s="143" t="s">
        <v>165</v>
      </c>
      <c r="AU128" s="143" t="s">
        <v>90</v>
      </c>
      <c r="AY128" s="17" t="s">
        <v>161</v>
      </c>
      <c r="BE128" s="144">
        <f>IF(N128="základní",J128,0)</f>
        <v>0</v>
      </c>
      <c r="BF128" s="144">
        <f>IF(N128="snížená",J128,0)</f>
        <v>0</v>
      </c>
      <c r="BG128" s="144">
        <f>IF(N128="zákl. přenesená",J128,0)</f>
        <v>0</v>
      </c>
      <c r="BH128" s="144">
        <f>IF(N128="sníž. přenesená",J128,0)</f>
        <v>0</v>
      </c>
      <c r="BI128" s="144">
        <f>IF(N128="nulová",J128,0)</f>
        <v>0</v>
      </c>
      <c r="BJ128" s="17" t="s">
        <v>88</v>
      </c>
      <c r="BK128" s="144">
        <f>ROUND(I128*H128,2)</f>
        <v>0</v>
      </c>
      <c r="BL128" s="17" t="s">
        <v>169</v>
      </c>
      <c r="BM128" s="143" t="s">
        <v>169</v>
      </c>
    </row>
    <row r="129" spans="2:65" s="12" customFormat="1" ht="11.25">
      <c r="B129" s="145"/>
      <c r="D129" s="146" t="s">
        <v>172</v>
      </c>
      <c r="E129" s="147" t="s">
        <v>1</v>
      </c>
      <c r="F129" s="148" t="s">
        <v>1652</v>
      </c>
      <c r="H129" s="147" t="s">
        <v>1</v>
      </c>
      <c r="I129" s="149"/>
      <c r="L129" s="145"/>
      <c r="M129" s="150"/>
      <c r="T129" s="151"/>
      <c r="AT129" s="147" t="s">
        <v>172</v>
      </c>
      <c r="AU129" s="147" t="s">
        <v>90</v>
      </c>
      <c r="AV129" s="12" t="s">
        <v>88</v>
      </c>
      <c r="AW129" s="12" t="s">
        <v>34</v>
      </c>
      <c r="AX129" s="12" t="s">
        <v>80</v>
      </c>
      <c r="AY129" s="147" t="s">
        <v>161</v>
      </c>
    </row>
    <row r="130" spans="2:65" s="13" customFormat="1" ht="22.5">
      <c r="B130" s="152"/>
      <c r="D130" s="146" t="s">
        <v>172</v>
      </c>
      <c r="E130" s="153" t="s">
        <v>1</v>
      </c>
      <c r="F130" s="154" t="s">
        <v>1653</v>
      </c>
      <c r="H130" s="155">
        <v>32.323</v>
      </c>
      <c r="I130" s="156"/>
      <c r="L130" s="152"/>
      <c r="M130" s="157"/>
      <c r="T130" s="158"/>
      <c r="AT130" s="153" t="s">
        <v>172</v>
      </c>
      <c r="AU130" s="153" t="s">
        <v>90</v>
      </c>
      <c r="AV130" s="13" t="s">
        <v>90</v>
      </c>
      <c r="AW130" s="13" t="s">
        <v>34</v>
      </c>
      <c r="AX130" s="13" t="s">
        <v>80</v>
      </c>
      <c r="AY130" s="153" t="s">
        <v>161</v>
      </c>
    </row>
    <row r="131" spans="2:65" s="13" customFormat="1" ht="22.5">
      <c r="B131" s="152"/>
      <c r="D131" s="146" t="s">
        <v>172</v>
      </c>
      <c r="E131" s="153" t="s">
        <v>1</v>
      </c>
      <c r="F131" s="154" t="s">
        <v>1654</v>
      </c>
      <c r="H131" s="155">
        <v>46.481999999999999</v>
      </c>
      <c r="I131" s="156"/>
      <c r="L131" s="152"/>
      <c r="M131" s="157"/>
      <c r="T131" s="158"/>
      <c r="AT131" s="153" t="s">
        <v>172</v>
      </c>
      <c r="AU131" s="153" t="s">
        <v>90</v>
      </c>
      <c r="AV131" s="13" t="s">
        <v>90</v>
      </c>
      <c r="AW131" s="13" t="s">
        <v>34</v>
      </c>
      <c r="AX131" s="13" t="s">
        <v>80</v>
      </c>
      <c r="AY131" s="153" t="s">
        <v>161</v>
      </c>
    </row>
    <row r="132" spans="2:65" s="12" customFormat="1" ht="11.25">
      <c r="B132" s="145"/>
      <c r="D132" s="146" t="s">
        <v>172</v>
      </c>
      <c r="E132" s="147" t="s">
        <v>1</v>
      </c>
      <c r="F132" s="148" t="s">
        <v>1655</v>
      </c>
      <c r="H132" s="147" t="s">
        <v>1</v>
      </c>
      <c r="I132" s="149"/>
      <c r="L132" s="145"/>
      <c r="M132" s="150"/>
      <c r="T132" s="151"/>
      <c r="AT132" s="147" t="s">
        <v>172</v>
      </c>
      <c r="AU132" s="147" t="s">
        <v>90</v>
      </c>
      <c r="AV132" s="12" t="s">
        <v>88</v>
      </c>
      <c r="AW132" s="12" t="s">
        <v>34</v>
      </c>
      <c r="AX132" s="12" t="s">
        <v>80</v>
      </c>
      <c r="AY132" s="147" t="s">
        <v>161</v>
      </c>
    </row>
    <row r="133" spans="2:65" s="13" customFormat="1" ht="33.75">
      <c r="B133" s="152"/>
      <c r="D133" s="146" t="s">
        <v>172</v>
      </c>
      <c r="E133" s="153" t="s">
        <v>1</v>
      </c>
      <c r="F133" s="154" t="s">
        <v>1656</v>
      </c>
      <c r="H133" s="155">
        <v>53.582000000000001</v>
      </c>
      <c r="I133" s="156"/>
      <c r="L133" s="152"/>
      <c r="M133" s="157"/>
      <c r="T133" s="158"/>
      <c r="AT133" s="153" t="s">
        <v>172</v>
      </c>
      <c r="AU133" s="153" t="s">
        <v>90</v>
      </c>
      <c r="AV133" s="13" t="s">
        <v>90</v>
      </c>
      <c r="AW133" s="13" t="s">
        <v>34</v>
      </c>
      <c r="AX133" s="13" t="s">
        <v>80</v>
      </c>
      <c r="AY133" s="153" t="s">
        <v>161</v>
      </c>
    </row>
    <row r="134" spans="2:65" s="13" customFormat="1" ht="22.5">
      <c r="B134" s="152"/>
      <c r="D134" s="146" t="s">
        <v>172</v>
      </c>
      <c r="E134" s="153" t="s">
        <v>1</v>
      </c>
      <c r="F134" s="154" t="s">
        <v>1657</v>
      </c>
      <c r="H134" s="155">
        <v>51.360999999999997</v>
      </c>
      <c r="I134" s="156"/>
      <c r="L134" s="152"/>
      <c r="M134" s="157"/>
      <c r="T134" s="158"/>
      <c r="AT134" s="153" t="s">
        <v>172</v>
      </c>
      <c r="AU134" s="153" t="s">
        <v>90</v>
      </c>
      <c r="AV134" s="13" t="s">
        <v>90</v>
      </c>
      <c r="AW134" s="13" t="s">
        <v>34</v>
      </c>
      <c r="AX134" s="13" t="s">
        <v>80</v>
      </c>
      <c r="AY134" s="153" t="s">
        <v>161</v>
      </c>
    </row>
    <row r="135" spans="2:65" s="14" customFormat="1" ht="11.25">
      <c r="B135" s="159"/>
      <c r="D135" s="146" t="s">
        <v>172</v>
      </c>
      <c r="E135" s="160" t="s">
        <v>1</v>
      </c>
      <c r="F135" s="161" t="s">
        <v>177</v>
      </c>
      <c r="H135" s="162">
        <v>183.74799999999999</v>
      </c>
      <c r="I135" s="163"/>
      <c r="L135" s="159"/>
      <c r="M135" s="164"/>
      <c r="T135" s="165"/>
      <c r="AT135" s="160" t="s">
        <v>172</v>
      </c>
      <c r="AU135" s="160" t="s">
        <v>90</v>
      </c>
      <c r="AV135" s="14" t="s">
        <v>169</v>
      </c>
      <c r="AW135" s="14" t="s">
        <v>34</v>
      </c>
      <c r="AX135" s="14" t="s">
        <v>88</v>
      </c>
      <c r="AY135" s="160" t="s">
        <v>161</v>
      </c>
    </row>
    <row r="136" spans="2:65" s="1" customFormat="1" ht="24.2" customHeight="1">
      <c r="B136" s="32"/>
      <c r="C136" s="132" t="s">
        <v>170</v>
      </c>
      <c r="D136" s="132" t="s">
        <v>165</v>
      </c>
      <c r="E136" s="133" t="s">
        <v>883</v>
      </c>
      <c r="F136" s="134" t="s">
        <v>884</v>
      </c>
      <c r="G136" s="135" t="s">
        <v>168</v>
      </c>
      <c r="H136" s="136">
        <v>183.74799999999999</v>
      </c>
      <c r="I136" s="137"/>
      <c r="J136" s="138">
        <f>ROUND(I136*H136,2)</f>
        <v>0</v>
      </c>
      <c r="K136" s="134" t="s">
        <v>1</v>
      </c>
      <c r="L136" s="32"/>
      <c r="M136" s="139" t="s">
        <v>1</v>
      </c>
      <c r="N136" s="140" t="s">
        <v>45</v>
      </c>
      <c r="P136" s="141">
        <f>O136*H136</f>
        <v>0</v>
      </c>
      <c r="Q136" s="141">
        <v>0</v>
      </c>
      <c r="R136" s="141">
        <f>Q136*H136</f>
        <v>0</v>
      </c>
      <c r="S136" s="141">
        <v>0</v>
      </c>
      <c r="T136" s="142">
        <f>S136*H136</f>
        <v>0</v>
      </c>
      <c r="AR136" s="143" t="s">
        <v>169</v>
      </c>
      <c r="AT136" s="143" t="s">
        <v>165</v>
      </c>
      <c r="AU136" s="143" t="s">
        <v>90</v>
      </c>
      <c r="AY136" s="17" t="s">
        <v>161</v>
      </c>
      <c r="BE136" s="144">
        <f>IF(N136="základní",J136,0)</f>
        <v>0</v>
      </c>
      <c r="BF136" s="144">
        <f>IF(N136="snížená",J136,0)</f>
        <v>0</v>
      </c>
      <c r="BG136" s="144">
        <f>IF(N136="zákl. přenesená",J136,0)</f>
        <v>0</v>
      </c>
      <c r="BH136" s="144">
        <f>IF(N136="sníž. přenesená",J136,0)</f>
        <v>0</v>
      </c>
      <c r="BI136" s="144">
        <f>IF(N136="nulová",J136,0)</f>
        <v>0</v>
      </c>
      <c r="BJ136" s="17" t="s">
        <v>88</v>
      </c>
      <c r="BK136" s="144">
        <f>ROUND(I136*H136,2)</f>
        <v>0</v>
      </c>
      <c r="BL136" s="17" t="s">
        <v>169</v>
      </c>
      <c r="BM136" s="143" t="s">
        <v>1658</v>
      </c>
    </row>
    <row r="137" spans="2:65" s="1" customFormat="1" ht="24.2" customHeight="1">
      <c r="B137" s="32"/>
      <c r="C137" s="132" t="s">
        <v>169</v>
      </c>
      <c r="D137" s="132" t="s">
        <v>165</v>
      </c>
      <c r="E137" s="133" t="s">
        <v>166</v>
      </c>
      <c r="F137" s="134" t="s">
        <v>167</v>
      </c>
      <c r="G137" s="135" t="s">
        <v>168</v>
      </c>
      <c r="H137" s="136">
        <v>23.271000000000001</v>
      </c>
      <c r="I137" s="137"/>
      <c r="J137" s="138">
        <f>ROUND(I137*H137,2)</f>
        <v>0</v>
      </c>
      <c r="K137" s="134" t="s">
        <v>1</v>
      </c>
      <c r="L137" s="32"/>
      <c r="M137" s="139" t="s">
        <v>1</v>
      </c>
      <c r="N137" s="140" t="s">
        <v>45</v>
      </c>
      <c r="P137" s="141">
        <f>O137*H137</f>
        <v>0</v>
      </c>
      <c r="Q137" s="141">
        <v>0</v>
      </c>
      <c r="R137" s="141">
        <f>Q137*H137</f>
        <v>0</v>
      </c>
      <c r="S137" s="141">
        <v>0</v>
      </c>
      <c r="T137" s="142">
        <f>S137*H137</f>
        <v>0</v>
      </c>
      <c r="AR137" s="143" t="s">
        <v>169</v>
      </c>
      <c r="AT137" s="143" t="s">
        <v>165</v>
      </c>
      <c r="AU137" s="143" t="s">
        <v>90</v>
      </c>
      <c r="AY137" s="17" t="s">
        <v>161</v>
      </c>
      <c r="BE137" s="144">
        <f>IF(N137="základní",J137,0)</f>
        <v>0</v>
      </c>
      <c r="BF137" s="144">
        <f>IF(N137="snížená",J137,0)</f>
        <v>0</v>
      </c>
      <c r="BG137" s="144">
        <f>IF(N137="zákl. přenesená",J137,0)</f>
        <v>0</v>
      </c>
      <c r="BH137" s="144">
        <f>IF(N137="sníž. přenesená",J137,0)</f>
        <v>0</v>
      </c>
      <c r="BI137" s="144">
        <f>IF(N137="nulová",J137,0)</f>
        <v>0</v>
      </c>
      <c r="BJ137" s="17" t="s">
        <v>88</v>
      </c>
      <c r="BK137" s="144">
        <f>ROUND(I137*H137,2)</f>
        <v>0</v>
      </c>
      <c r="BL137" s="17" t="s">
        <v>169</v>
      </c>
      <c r="BM137" s="143" t="s">
        <v>1659</v>
      </c>
    </row>
    <row r="138" spans="2:65" s="13" customFormat="1" ht="11.25">
      <c r="B138" s="152"/>
      <c r="D138" s="146" t="s">
        <v>172</v>
      </c>
      <c r="E138" s="153" t="s">
        <v>1</v>
      </c>
      <c r="F138" s="154" t="s">
        <v>1660</v>
      </c>
      <c r="H138" s="155">
        <v>23.271000000000001</v>
      </c>
      <c r="I138" s="156"/>
      <c r="L138" s="152"/>
      <c r="M138" s="157"/>
      <c r="T138" s="158"/>
      <c r="AT138" s="153" t="s">
        <v>172</v>
      </c>
      <c r="AU138" s="153" t="s">
        <v>90</v>
      </c>
      <c r="AV138" s="13" t="s">
        <v>90</v>
      </c>
      <c r="AW138" s="13" t="s">
        <v>34</v>
      </c>
      <c r="AX138" s="13" t="s">
        <v>80</v>
      </c>
      <c r="AY138" s="153" t="s">
        <v>161</v>
      </c>
    </row>
    <row r="139" spans="2:65" s="14" customFormat="1" ht="11.25">
      <c r="B139" s="159"/>
      <c r="D139" s="146" t="s">
        <v>172</v>
      </c>
      <c r="E139" s="160" t="s">
        <v>1</v>
      </c>
      <c r="F139" s="161" t="s">
        <v>177</v>
      </c>
      <c r="H139" s="162">
        <v>23.271000000000001</v>
      </c>
      <c r="I139" s="163"/>
      <c r="L139" s="159"/>
      <c r="M139" s="164"/>
      <c r="T139" s="165"/>
      <c r="AT139" s="160" t="s">
        <v>172</v>
      </c>
      <c r="AU139" s="160" t="s">
        <v>90</v>
      </c>
      <c r="AV139" s="14" t="s">
        <v>169</v>
      </c>
      <c r="AW139" s="14" t="s">
        <v>34</v>
      </c>
      <c r="AX139" s="14" t="s">
        <v>88</v>
      </c>
      <c r="AY139" s="160" t="s">
        <v>161</v>
      </c>
    </row>
    <row r="140" spans="2:65" s="1" customFormat="1" ht="24.2" customHeight="1">
      <c r="B140" s="32"/>
      <c r="C140" s="132" t="s">
        <v>199</v>
      </c>
      <c r="D140" s="132" t="s">
        <v>165</v>
      </c>
      <c r="E140" s="133" t="s">
        <v>891</v>
      </c>
      <c r="F140" s="134" t="s">
        <v>892</v>
      </c>
      <c r="G140" s="135" t="s">
        <v>168</v>
      </c>
      <c r="H140" s="136">
        <v>23.271000000000001</v>
      </c>
      <c r="I140" s="137"/>
      <c r="J140" s="138">
        <f>ROUND(I140*H140,2)</f>
        <v>0</v>
      </c>
      <c r="K140" s="134" t="s">
        <v>180</v>
      </c>
      <c r="L140" s="32"/>
      <c r="M140" s="139" t="s">
        <v>1</v>
      </c>
      <c r="N140" s="140" t="s">
        <v>45</v>
      </c>
      <c r="P140" s="141">
        <f>O140*H140</f>
        <v>0</v>
      </c>
      <c r="Q140" s="141">
        <v>0</v>
      </c>
      <c r="R140" s="141">
        <f>Q140*H140</f>
        <v>0</v>
      </c>
      <c r="S140" s="141">
        <v>0</v>
      </c>
      <c r="T140" s="142">
        <f>S140*H140</f>
        <v>0</v>
      </c>
      <c r="AR140" s="143" t="s">
        <v>169</v>
      </c>
      <c r="AT140" s="143" t="s">
        <v>165</v>
      </c>
      <c r="AU140" s="143" t="s">
        <v>90</v>
      </c>
      <c r="AY140" s="17" t="s">
        <v>161</v>
      </c>
      <c r="BE140" s="144">
        <f>IF(N140="základní",J140,0)</f>
        <v>0</v>
      </c>
      <c r="BF140" s="144">
        <f>IF(N140="snížená",J140,0)</f>
        <v>0</v>
      </c>
      <c r="BG140" s="144">
        <f>IF(N140="zákl. přenesená",J140,0)</f>
        <v>0</v>
      </c>
      <c r="BH140" s="144">
        <f>IF(N140="sníž. přenesená",J140,0)</f>
        <v>0</v>
      </c>
      <c r="BI140" s="144">
        <f>IF(N140="nulová",J140,0)</f>
        <v>0</v>
      </c>
      <c r="BJ140" s="17" t="s">
        <v>88</v>
      </c>
      <c r="BK140" s="144">
        <f>ROUND(I140*H140,2)</f>
        <v>0</v>
      </c>
      <c r="BL140" s="17" t="s">
        <v>169</v>
      </c>
      <c r="BM140" s="143" t="s">
        <v>238</v>
      </c>
    </row>
    <row r="141" spans="2:65" s="1" customFormat="1" ht="24.2" customHeight="1">
      <c r="B141" s="32"/>
      <c r="C141" s="132" t="s">
        <v>215</v>
      </c>
      <c r="D141" s="132" t="s">
        <v>165</v>
      </c>
      <c r="E141" s="133" t="s">
        <v>183</v>
      </c>
      <c r="F141" s="134" t="s">
        <v>184</v>
      </c>
      <c r="G141" s="135" t="s">
        <v>185</v>
      </c>
      <c r="H141" s="136">
        <v>37.234000000000002</v>
      </c>
      <c r="I141" s="137"/>
      <c r="J141" s="138">
        <f>ROUND(I141*H141,2)</f>
        <v>0</v>
      </c>
      <c r="K141" s="134" t="s">
        <v>1</v>
      </c>
      <c r="L141" s="32"/>
      <c r="M141" s="139" t="s">
        <v>1</v>
      </c>
      <c r="N141" s="140" t="s">
        <v>45</v>
      </c>
      <c r="P141" s="141">
        <f>O141*H141</f>
        <v>0</v>
      </c>
      <c r="Q141" s="141">
        <v>0</v>
      </c>
      <c r="R141" s="141">
        <f>Q141*H141</f>
        <v>0</v>
      </c>
      <c r="S141" s="141">
        <v>0</v>
      </c>
      <c r="T141" s="142">
        <f>S141*H141</f>
        <v>0</v>
      </c>
      <c r="AR141" s="143" t="s">
        <v>169</v>
      </c>
      <c r="AT141" s="143" t="s">
        <v>165</v>
      </c>
      <c r="AU141" s="143" t="s">
        <v>90</v>
      </c>
      <c r="AY141" s="17" t="s">
        <v>161</v>
      </c>
      <c r="BE141" s="144">
        <f>IF(N141="základní",J141,0)</f>
        <v>0</v>
      </c>
      <c r="BF141" s="144">
        <f>IF(N141="snížená",J141,0)</f>
        <v>0</v>
      </c>
      <c r="BG141" s="144">
        <f>IF(N141="zákl. přenesená",J141,0)</f>
        <v>0</v>
      </c>
      <c r="BH141" s="144">
        <f>IF(N141="sníž. přenesená",J141,0)</f>
        <v>0</v>
      </c>
      <c r="BI141" s="144">
        <f>IF(N141="nulová",J141,0)</f>
        <v>0</v>
      </c>
      <c r="BJ141" s="17" t="s">
        <v>88</v>
      </c>
      <c r="BK141" s="144">
        <f>ROUND(I141*H141,2)</f>
        <v>0</v>
      </c>
      <c r="BL141" s="17" t="s">
        <v>169</v>
      </c>
      <c r="BM141" s="143" t="s">
        <v>1661</v>
      </c>
    </row>
    <row r="142" spans="2:65" s="13" customFormat="1" ht="11.25">
      <c r="B142" s="152"/>
      <c r="D142" s="146" t="s">
        <v>172</v>
      </c>
      <c r="E142" s="153" t="s">
        <v>1</v>
      </c>
      <c r="F142" s="154" t="s">
        <v>1662</v>
      </c>
      <c r="H142" s="155">
        <v>37.234000000000002</v>
      </c>
      <c r="I142" s="156"/>
      <c r="L142" s="152"/>
      <c r="M142" s="157"/>
      <c r="T142" s="158"/>
      <c r="AT142" s="153" t="s">
        <v>172</v>
      </c>
      <c r="AU142" s="153" t="s">
        <v>90</v>
      </c>
      <c r="AV142" s="13" t="s">
        <v>90</v>
      </c>
      <c r="AW142" s="13" t="s">
        <v>34</v>
      </c>
      <c r="AX142" s="13" t="s">
        <v>80</v>
      </c>
      <c r="AY142" s="153" t="s">
        <v>161</v>
      </c>
    </row>
    <row r="143" spans="2:65" s="14" customFormat="1" ht="11.25">
      <c r="B143" s="159"/>
      <c r="D143" s="146" t="s">
        <v>172</v>
      </c>
      <c r="E143" s="160" t="s">
        <v>1</v>
      </c>
      <c r="F143" s="161" t="s">
        <v>177</v>
      </c>
      <c r="H143" s="162">
        <v>37.234000000000002</v>
      </c>
      <c r="I143" s="163"/>
      <c r="L143" s="159"/>
      <c r="M143" s="164"/>
      <c r="T143" s="165"/>
      <c r="AT143" s="160" t="s">
        <v>172</v>
      </c>
      <c r="AU143" s="160" t="s">
        <v>90</v>
      </c>
      <c r="AV143" s="14" t="s">
        <v>169</v>
      </c>
      <c r="AW143" s="14" t="s">
        <v>34</v>
      </c>
      <c r="AX143" s="14" t="s">
        <v>88</v>
      </c>
      <c r="AY143" s="160" t="s">
        <v>161</v>
      </c>
    </row>
    <row r="144" spans="2:65" s="1" customFormat="1" ht="16.5" customHeight="1">
      <c r="B144" s="32"/>
      <c r="C144" s="132" t="s">
        <v>223</v>
      </c>
      <c r="D144" s="132" t="s">
        <v>165</v>
      </c>
      <c r="E144" s="133" t="s">
        <v>897</v>
      </c>
      <c r="F144" s="134" t="s">
        <v>179</v>
      </c>
      <c r="G144" s="135" t="s">
        <v>168</v>
      </c>
      <c r="H144" s="136">
        <v>37.234000000000002</v>
      </c>
      <c r="I144" s="137"/>
      <c r="J144" s="138">
        <f>ROUND(I144*H144,2)</f>
        <v>0</v>
      </c>
      <c r="K144" s="134" t="s">
        <v>180</v>
      </c>
      <c r="L144" s="32"/>
      <c r="M144" s="139" t="s">
        <v>1</v>
      </c>
      <c r="N144" s="140" t="s">
        <v>45</v>
      </c>
      <c r="P144" s="141">
        <f>O144*H144</f>
        <v>0</v>
      </c>
      <c r="Q144" s="141">
        <v>0</v>
      </c>
      <c r="R144" s="141">
        <f>Q144*H144</f>
        <v>0</v>
      </c>
      <c r="S144" s="141">
        <v>0</v>
      </c>
      <c r="T144" s="142">
        <f>S144*H144</f>
        <v>0</v>
      </c>
      <c r="AR144" s="143" t="s">
        <v>169</v>
      </c>
      <c r="AT144" s="143" t="s">
        <v>165</v>
      </c>
      <c r="AU144" s="143" t="s">
        <v>90</v>
      </c>
      <c r="AY144" s="17" t="s">
        <v>161</v>
      </c>
      <c r="BE144" s="144">
        <f>IF(N144="základní",J144,0)</f>
        <v>0</v>
      </c>
      <c r="BF144" s="144">
        <f>IF(N144="snížená",J144,0)</f>
        <v>0</v>
      </c>
      <c r="BG144" s="144">
        <f>IF(N144="zákl. přenesená",J144,0)</f>
        <v>0</v>
      </c>
      <c r="BH144" s="144">
        <f>IF(N144="sníž. přenesená",J144,0)</f>
        <v>0</v>
      </c>
      <c r="BI144" s="144">
        <f>IF(N144="nulová",J144,0)</f>
        <v>0</v>
      </c>
      <c r="BJ144" s="17" t="s">
        <v>88</v>
      </c>
      <c r="BK144" s="144">
        <f>ROUND(I144*H144,2)</f>
        <v>0</v>
      </c>
      <c r="BL144" s="17" t="s">
        <v>169</v>
      </c>
      <c r="BM144" s="143" t="s">
        <v>1663</v>
      </c>
    </row>
    <row r="145" spans="2:65" s="1" customFormat="1" ht="24.2" customHeight="1">
      <c r="B145" s="32"/>
      <c r="C145" s="132" t="s">
        <v>228</v>
      </c>
      <c r="D145" s="132" t="s">
        <v>165</v>
      </c>
      <c r="E145" s="133" t="s">
        <v>249</v>
      </c>
      <c r="F145" s="134" t="s">
        <v>250</v>
      </c>
      <c r="G145" s="135" t="s">
        <v>168</v>
      </c>
      <c r="H145" s="136">
        <v>192.477</v>
      </c>
      <c r="I145" s="137"/>
      <c r="J145" s="138">
        <f>ROUND(I145*H145,2)</f>
        <v>0</v>
      </c>
      <c r="K145" s="134" t="s">
        <v>180</v>
      </c>
      <c r="L145" s="32"/>
      <c r="M145" s="139" t="s">
        <v>1</v>
      </c>
      <c r="N145" s="140" t="s">
        <v>45</v>
      </c>
      <c r="P145" s="141">
        <f>O145*H145</f>
        <v>0</v>
      </c>
      <c r="Q145" s="141">
        <v>0</v>
      </c>
      <c r="R145" s="141">
        <f>Q145*H145</f>
        <v>0</v>
      </c>
      <c r="S145" s="141">
        <v>0</v>
      </c>
      <c r="T145" s="142">
        <f>S145*H145</f>
        <v>0</v>
      </c>
      <c r="AR145" s="143" t="s">
        <v>169</v>
      </c>
      <c r="AT145" s="143" t="s">
        <v>165</v>
      </c>
      <c r="AU145" s="143" t="s">
        <v>90</v>
      </c>
      <c r="AY145" s="17" t="s">
        <v>161</v>
      </c>
      <c r="BE145" s="144">
        <f>IF(N145="základní",J145,0)</f>
        <v>0</v>
      </c>
      <c r="BF145" s="144">
        <f>IF(N145="snížená",J145,0)</f>
        <v>0</v>
      </c>
      <c r="BG145" s="144">
        <f>IF(N145="zákl. přenesená",J145,0)</f>
        <v>0</v>
      </c>
      <c r="BH145" s="144">
        <f>IF(N145="sníž. přenesená",J145,0)</f>
        <v>0</v>
      </c>
      <c r="BI145" s="144">
        <f>IF(N145="nulová",J145,0)</f>
        <v>0</v>
      </c>
      <c r="BJ145" s="17" t="s">
        <v>88</v>
      </c>
      <c r="BK145" s="144">
        <f>ROUND(I145*H145,2)</f>
        <v>0</v>
      </c>
      <c r="BL145" s="17" t="s">
        <v>169</v>
      </c>
      <c r="BM145" s="143" t="s">
        <v>263</v>
      </c>
    </row>
    <row r="146" spans="2:65" s="13" customFormat="1" ht="11.25">
      <c r="B146" s="152"/>
      <c r="D146" s="146" t="s">
        <v>172</v>
      </c>
      <c r="E146" s="153" t="s">
        <v>1</v>
      </c>
      <c r="F146" s="154" t="s">
        <v>1664</v>
      </c>
      <c r="H146" s="155">
        <v>192.477</v>
      </c>
      <c r="I146" s="156"/>
      <c r="L146" s="152"/>
      <c r="M146" s="157"/>
      <c r="T146" s="158"/>
      <c r="AT146" s="153" t="s">
        <v>172</v>
      </c>
      <c r="AU146" s="153" t="s">
        <v>90</v>
      </c>
      <c r="AV146" s="13" t="s">
        <v>90</v>
      </c>
      <c r="AW146" s="13" t="s">
        <v>34</v>
      </c>
      <c r="AX146" s="13" t="s">
        <v>80</v>
      </c>
      <c r="AY146" s="153" t="s">
        <v>161</v>
      </c>
    </row>
    <row r="147" spans="2:65" s="14" customFormat="1" ht="11.25">
      <c r="B147" s="159"/>
      <c r="D147" s="146" t="s">
        <v>172</v>
      </c>
      <c r="E147" s="160" t="s">
        <v>1</v>
      </c>
      <c r="F147" s="161" t="s">
        <v>177</v>
      </c>
      <c r="H147" s="162">
        <v>192.477</v>
      </c>
      <c r="I147" s="163"/>
      <c r="L147" s="159"/>
      <c r="M147" s="164"/>
      <c r="T147" s="165"/>
      <c r="AT147" s="160" t="s">
        <v>172</v>
      </c>
      <c r="AU147" s="160" t="s">
        <v>90</v>
      </c>
      <c r="AV147" s="14" t="s">
        <v>169</v>
      </c>
      <c r="AW147" s="14" t="s">
        <v>34</v>
      </c>
      <c r="AX147" s="14" t="s">
        <v>88</v>
      </c>
      <c r="AY147" s="160" t="s">
        <v>161</v>
      </c>
    </row>
    <row r="148" spans="2:65" s="1" customFormat="1" ht="24.2" customHeight="1">
      <c r="B148" s="32"/>
      <c r="C148" s="132" t="s">
        <v>233</v>
      </c>
      <c r="D148" s="132" t="s">
        <v>165</v>
      </c>
      <c r="E148" s="133" t="s">
        <v>1665</v>
      </c>
      <c r="F148" s="134" t="s">
        <v>1666</v>
      </c>
      <c r="G148" s="135" t="s">
        <v>168</v>
      </c>
      <c r="H148" s="136">
        <v>16.501999999999999</v>
      </c>
      <c r="I148" s="137"/>
      <c r="J148" s="138">
        <f>ROUND(I148*H148,2)</f>
        <v>0</v>
      </c>
      <c r="K148" s="134" t="s">
        <v>180</v>
      </c>
      <c r="L148" s="32"/>
      <c r="M148" s="139" t="s">
        <v>1</v>
      </c>
      <c r="N148" s="140" t="s">
        <v>45</v>
      </c>
      <c r="P148" s="141">
        <f>O148*H148</f>
        <v>0</v>
      </c>
      <c r="Q148" s="141">
        <v>0</v>
      </c>
      <c r="R148" s="141">
        <f>Q148*H148</f>
        <v>0</v>
      </c>
      <c r="S148" s="141">
        <v>0</v>
      </c>
      <c r="T148" s="142">
        <f>S148*H148</f>
        <v>0</v>
      </c>
      <c r="AR148" s="143" t="s">
        <v>169</v>
      </c>
      <c r="AT148" s="143" t="s">
        <v>165</v>
      </c>
      <c r="AU148" s="143" t="s">
        <v>90</v>
      </c>
      <c r="AY148" s="17" t="s">
        <v>161</v>
      </c>
      <c r="BE148" s="144">
        <f>IF(N148="základní",J148,0)</f>
        <v>0</v>
      </c>
      <c r="BF148" s="144">
        <f>IF(N148="snížená",J148,0)</f>
        <v>0</v>
      </c>
      <c r="BG148" s="144">
        <f>IF(N148="zákl. přenesená",J148,0)</f>
        <v>0</v>
      </c>
      <c r="BH148" s="144">
        <f>IF(N148="sníž. přenesená",J148,0)</f>
        <v>0</v>
      </c>
      <c r="BI148" s="144">
        <f>IF(N148="nulová",J148,0)</f>
        <v>0</v>
      </c>
      <c r="BJ148" s="17" t="s">
        <v>88</v>
      </c>
      <c r="BK148" s="144">
        <f>ROUND(I148*H148,2)</f>
        <v>0</v>
      </c>
      <c r="BL148" s="17" t="s">
        <v>169</v>
      </c>
      <c r="BM148" s="143" t="s">
        <v>274</v>
      </c>
    </row>
    <row r="149" spans="2:65" s="12" customFormat="1" ht="11.25">
      <c r="B149" s="145"/>
      <c r="D149" s="146" t="s">
        <v>172</v>
      </c>
      <c r="E149" s="147" t="s">
        <v>1</v>
      </c>
      <c r="F149" s="148" t="s">
        <v>1652</v>
      </c>
      <c r="H149" s="147" t="s">
        <v>1</v>
      </c>
      <c r="I149" s="149"/>
      <c r="L149" s="145"/>
      <c r="M149" s="150"/>
      <c r="T149" s="151"/>
      <c r="AT149" s="147" t="s">
        <v>172</v>
      </c>
      <c r="AU149" s="147" t="s">
        <v>90</v>
      </c>
      <c r="AV149" s="12" t="s">
        <v>88</v>
      </c>
      <c r="AW149" s="12" t="s">
        <v>34</v>
      </c>
      <c r="AX149" s="12" t="s">
        <v>80</v>
      </c>
      <c r="AY149" s="147" t="s">
        <v>161</v>
      </c>
    </row>
    <row r="150" spans="2:65" s="13" customFormat="1" ht="11.25">
      <c r="B150" s="152"/>
      <c r="D150" s="146" t="s">
        <v>172</v>
      </c>
      <c r="E150" s="153" t="s">
        <v>1</v>
      </c>
      <c r="F150" s="154" t="s">
        <v>1667</v>
      </c>
      <c r="H150" s="155">
        <v>8.8919999999999995</v>
      </c>
      <c r="I150" s="156"/>
      <c r="L150" s="152"/>
      <c r="M150" s="157"/>
      <c r="T150" s="158"/>
      <c r="AT150" s="153" t="s">
        <v>172</v>
      </c>
      <c r="AU150" s="153" t="s">
        <v>90</v>
      </c>
      <c r="AV150" s="13" t="s">
        <v>90</v>
      </c>
      <c r="AW150" s="13" t="s">
        <v>34</v>
      </c>
      <c r="AX150" s="13" t="s">
        <v>80</v>
      </c>
      <c r="AY150" s="153" t="s">
        <v>161</v>
      </c>
    </row>
    <row r="151" spans="2:65" s="12" customFormat="1" ht="11.25">
      <c r="B151" s="145"/>
      <c r="D151" s="146" t="s">
        <v>172</v>
      </c>
      <c r="E151" s="147" t="s">
        <v>1</v>
      </c>
      <c r="F151" s="148" t="s">
        <v>1655</v>
      </c>
      <c r="H151" s="147" t="s">
        <v>1</v>
      </c>
      <c r="I151" s="149"/>
      <c r="L151" s="145"/>
      <c r="M151" s="150"/>
      <c r="T151" s="151"/>
      <c r="AT151" s="147" t="s">
        <v>172</v>
      </c>
      <c r="AU151" s="147" t="s">
        <v>90</v>
      </c>
      <c r="AV151" s="12" t="s">
        <v>88</v>
      </c>
      <c r="AW151" s="12" t="s">
        <v>34</v>
      </c>
      <c r="AX151" s="12" t="s">
        <v>80</v>
      </c>
      <c r="AY151" s="147" t="s">
        <v>161</v>
      </c>
    </row>
    <row r="152" spans="2:65" s="13" customFormat="1" ht="11.25">
      <c r="B152" s="152"/>
      <c r="D152" s="146" t="s">
        <v>172</v>
      </c>
      <c r="E152" s="153" t="s">
        <v>1</v>
      </c>
      <c r="F152" s="154" t="s">
        <v>1668</v>
      </c>
      <c r="H152" s="155">
        <v>7.61</v>
      </c>
      <c r="I152" s="156"/>
      <c r="L152" s="152"/>
      <c r="M152" s="157"/>
      <c r="T152" s="158"/>
      <c r="AT152" s="153" t="s">
        <v>172</v>
      </c>
      <c r="AU152" s="153" t="s">
        <v>90</v>
      </c>
      <c r="AV152" s="13" t="s">
        <v>90</v>
      </c>
      <c r="AW152" s="13" t="s">
        <v>34</v>
      </c>
      <c r="AX152" s="13" t="s">
        <v>80</v>
      </c>
      <c r="AY152" s="153" t="s">
        <v>161</v>
      </c>
    </row>
    <row r="153" spans="2:65" s="14" customFormat="1" ht="11.25">
      <c r="B153" s="159"/>
      <c r="D153" s="146" t="s">
        <v>172</v>
      </c>
      <c r="E153" s="160" t="s">
        <v>1</v>
      </c>
      <c r="F153" s="161" t="s">
        <v>177</v>
      </c>
      <c r="H153" s="162">
        <v>16.501999999999999</v>
      </c>
      <c r="I153" s="163"/>
      <c r="L153" s="159"/>
      <c r="M153" s="164"/>
      <c r="T153" s="165"/>
      <c r="AT153" s="160" t="s">
        <v>172</v>
      </c>
      <c r="AU153" s="160" t="s">
        <v>90</v>
      </c>
      <c r="AV153" s="14" t="s">
        <v>169</v>
      </c>
      <c r="AW153" s="14" t="s">
        <v>34</v>
      </c>
      <c r="AX153" s="14" t="s">
        <v>88</v>
      </c>
      <c r="AY153" s="160" t="s">
        <v>161</v>
      </c>
    </row>
    <row r="154" spans="2:65" s="1" customFormat="1" ht="16.5" customHeight="1">
      <c r="B154" s="32"/>
      <c r="C154" s="173" t="s">
        <v>238</v>
      </c>
      <c r="D154" s="173" t="s">
        <v>255</v>
      </c>
      <c r="E154" s="174" t="s">
        <v>1669</v>
      </c>
      <c r="F154" s="175" t="s">
        <v>1670</v>
      </c>
      <c r="G154" s="176" t="s">
        <v>185</v>
      </c>
      <c r="H154" s="177">
        <v>31.353999999999999</v>
      </c>
      <c r="I154" s="178"/>
      <c r="J154" s="179">
        <f>ROUND(I154*H154,2)</f>
        <v>0</v>
      </c>
      <c r="K154" s="175" t="s">
        <v>180</v>
      </c>
      <c r="L154" s="180"/>
      <c r="M154" s="181" t="s">
        <v>1</v>
      </c>
      <c r="N154" s="182" t="s">
        <v>45</v>
      </c>
      <c r="P154" s="141">
        <f>O154*H154</f>
        <v>0</v>
      </c>
      <c r="Q154" s="141">
        <v>1</v>
      </c>
      <c r="R154" s="141">
        <f>Q154*H154</f>
        <v>31.353999999999999</v>
      </c>
      <c r="S154" s="141">
        <v>0</v>
      </c>
      <c r="T154" s="142">
        <f>S154*H154</f>
        <v>0</v>
      </c>
      <c r="AR154" s="143" t="s">
        <v>228</v>
      </c>
      <c r="AT154" s="143" t="s">
        <v>255</v>
      </c>
      <c r="AU154" s="143" t="s">
        <v>90</v>
      </c>
      <c r="AY154" s="17" t="s">
        <v>161</v>
      </c>
      <c r="BE154" s="144">
        <f>IF(N154="základní",J154,0)</f>
        <v>0</v>
      </c>
      <c r="BF154" s="144">
        <f>IF(N154="snížená",J154,0)</f>
        <v>0</v>
      </c>
      <c r="BG154" s="144">
        <f>IF(N154="zákl. přenesená",J154,0)</f>
        <v>0</v>
      </c>
      <c r="BH154" s="144">
        <f>IF(N154="sníž. přenesená",J154,0)</f>
        <v>0</v>
      </c>
      <c r="BI154" s="144">
        <f>IF(N154="nulová",J154,0)</f>
        <v>0</v>
      </c>
      <c r="BJ154" s="17" t="s">
        <v>88</v>
      </c>
      <c r="BK154" s="144">
        <f>ROUND(I154*H154,2)</f>
        <v>0</v>
      </c>
      <c r="BL154" s="17" t="s">
        <v>169</v>
      </c>
      <c r="BM154" s="143" t="s">
        <v>287</v>
      </c>
    </row>
    <row r="155" spans="2:65" s="13" customFormat="1" ht="11.25">
      <c r="B155" s="152"/>
      <c r="D155" s="146" t="s">
        <v>172</v>
      </c>
      <c r="E155" s="153" t="s">
        <v>1</v>
      </c>
      <c r="F155" s="154" t="s">
        <v>1671</v>
      </c>
      <c r="H155" s="155">
        <v>31.353999999999999</v>
      </c>
      <c r="I155" s="156"/>
      <c r="L155" s="152"/>
      <c r="M155" s="157"/>
      <c r="T155" s="158"/>
      <c r="AT155" s="153" t="s">
        <v>172</v>
      </c>
      <c r="AU155" s="153" t="s">
        <v>90</v>
      </c>
      <c r="AV155" s="13" t="s">
        <v>90</v>
      </c>
      <c r="AW155" s="13" t="s">
        <v>34</v>
      </c>
      <c r="AX155" s="13" t="s">
        <v>80</v>
      </c>
      <c r="AY155" s="153" t="s">
        <v>161</v>
      </c>
    </row>
    <row r="156" spans="2:65" s="14" customFormat="1" ht="11.25">
      <c r="B156" s="159"/>
      <c r="D156" s="146" t="s">
        <v>172</v>
      </c>
      <c r="E156" s="160" t="s">
        <v>1</v>
      </c>
      <c r="F156" s="161" t="s">
        <v>177</v>
      </c>
      <c r="H156" s="162">
        <v>31.353999999999999</v>
      </c>
      <c r="I156" s="163"/>
      <c r="L156" s="159"/>
      <c r="M156" s="164"/>
      <c r="T156" s="165"/>
      <c r="AT156" s="160" t="s">
        <v>172</v>
      </c>
      <c r="AU156" s="160" t="s">
        <v>90</v>
      </c>
      <c r="AV156" s="14" t="s">
        <v>169</v>
      </c>
      <c r="AW156" s="14" t="s">
        <v>34</v>
      </c>
      <c r="AX156" s="14" t="s">
        <v>88</v>
      </c>
      <c r="AY156" s="160" t="s">
        <v>161</v>
      </c>
    </row>
    <row r="157" spans="2:65" s="11" customFormat="1" ht="22.9" customHeight="1">
      <c r="B157" s="120"/>
      <c r="D157" s="121" t="s">
        <v>79</v>
      </c>
      <c r="E157" s="130" t="s">
        <v>169</v>
      </c>
      <c r="F157" s="130" t="s">
        <v>1010</v>
      </c>
      <c r="I157" s="123"/>
      <c r="J157" s="131">
        <f>BK157</f>
        <v>0</v>
      </c>
      <c r="L157" s="120"/>
      <c r="M157" s="125"/>
      <c r="P157" s="126">
        <f>SUM(P158:P163)</f>
        <v>0</v>
      </c>
      <c r="R157" s="126">
        <f>SUM(R158:R163)</f>
        <v>12.79862213</v>
      </c>
      <c r="T157" s="127">
        <f>SUM(T158:T163)</f>
        <v>0</v>
      </c>
      <c r="AR157" s="121" t="s">
        <v>88</v>
      </c>
      <c r="AT157" s="128" t="s">
        <v>79</v>
      </c>
      <c r="AU157" s="128" t="s">
        <v>88</v>
      </c>
      <c r="AY157" s="121" t="s">
        <v>161</v>
      </c>
      <c r="BK157" s="129">
        <f>SUM(BK158:BK163)</f>
        <v>0</v>
      </c>
    </row>
    <row r="158" spans="2:65" s="1" customFormat="1" ht="24.2" customHeight="1">
      <c r="B158" s="32"/>
      <c r="C158" s="132" t="s">
        <v>244</v>
      </c>
      <c r="D158" s="132" t="s">
        <v>165</v>
      </c>
      <c r="E158" s="133" t="s">
        <v>1672</v>
      </c>
      <c r="F158" s="134" t="s">
        <v>1673</v>
      </c>
      <c r="G158" s="135" t="s">
        <v>168</v>
      </c>
      <c r="H158" s="136">
        <v>6.7690000000000001</v>
      </c>
      <c r="I158" s="137"/>
      <c r="J158" s="138">
        <f>ROUND(I158*H158,2)</f>
        <v>0</v>
      </c>
      <c r="K158" s="134" t="s">
        <v>180</v>
      </c>
      <c r="L158" s="32"/>
      <c r="M158" s="139" t="s">
        <v>1</v>
      </c>
      <c r="N158" s="140" t="s">
        <v>45</v>
      </c>
      <c r="P158" s="141">
        <f>O158*H158</f>
        <v>0</v>
      </c>
      <c r="Q158" s="141">
        <v>1.8907700000000001</v>
      </c>
      <c r="R158" s="141">
        <f>Q158*H158</f>
        <v>12.79862213</v>
      </c>
      <c r="S158" s="141">
        <v>0</v>
      </c>
      <c r="T158" s="142">
        <f>S158*H158</f>
        <v>0</v>
      </c>
      <c r="AR158" s="143" t="s">
        <v>169</v>
      </c>
      <c r="AT158" s="143" t="s">
        <v>165</v>
      </c>
      <c r="AU158" s="143" t="s">
        <v>90</v>
      </c>
      <c r="AY158" s="17" t="s">
        <v>161</v>
      </c>
      <c r="BE158" s="144">
        <f>IF(N158="základní",J158,0)</f>
        <v>0</v>
      </c>
      <c r="BF158" s="144">
        <f>IF(N158="snížená",J158,0)</f>
        <v>0</v>
      </c>
      <c r="BG158" s="144">
        <f>IF(N158="zákl. přenesená",J158,0)</f>
        <v>0</v>
      </c>
      <c r="BH158" s="144">
        <f>IF(N158="sníž. přenesená",J158,0)</f>
        <v>0</v>
      </c>
      <c r="BI158" s="144">
        <f>IF(N158="nulová",J158,0)</f>
        <v>0</v>
      </c>
      <c r="BJ158" s="17" t="s">
        <v>88</v>
      </c>
      <c r="BK158" s="144">
        <f>ROUND(I158*H158,2)</f>
        <v>0</v>
      </c>
      <c r="BL158" s="17" t="s">
        <v>169</v>
      </c>
      <c r="BM158" s="143" t="s">
        <v>305</v>
      </c>
    </row>
    <row r="159" spans="2:65" s="12" customFormat="1" ht="11.25">
      <c r="B159" s="145"/>
      <c r="D159" s="146" t="s">
        <v>172</v>
      </c>
      <c r="E159" s="147" t="s">
        <v>1</v>
      </c>
      <c r="F159" s="148" t="s">
        <v>1652</v>
      </c>
      <c r="H159" s="147" t="s">
        <v>1</v>
      </c>
      <c r="I159" s="149"/>
      <c r="L159" s="145"/>
      <c r="M159" s="150"/>
      <c r="T159" s="151"/>
      <c r="AT159" s="147" t="s">
        <v>172</v>
      </c>
      <c r="AU159" s="147" t="s">
        <v>90</v>
      </c>
      <c r="AV159" s="12" t="s">
        <v>88</v>
      </c>
      <c r="AW159" s="12" t="s">
        <v>34</v>
      </c>
      <c r="AX159" s="12" t="s">
        <v>80</v>
      </c>
      <c r="AY159" s="147" t="s">
        <v>161</v>
      </c>
    </row>
    <row r="160" spans="2:65" s="13" customFormat="1" ht="11.25">
      <c r="B160" s="152"/>
      <c r="D160" s="146" t="s">
        <v>172</v>
      </c>
      <c r="E160" s="153" t="s">
        <v>1</v>
      </c>
      <c r="F160" s="154" t="s">
        <v>1674</v>
      </c>
      <c r="H160" s="155">
        <v>2.964</v>
      </c>
      <c r="I160" s="156"/>
      <c r="L160" s="152"/>
      <c r="M160" s="157"/>
      <c r="T160" s="158"/>
      <c r="AT160" s="153" t="s">
        <v>172</v>
      </c>
      <c r="AU160" s="153" t="s">
        <v>90</v>
      </c>
      <c r="AV160" s="13" t="s">
        <v>90</v>
      </c>
      <c r="AW160" s="13" t="s">
        <v>34</v>
      </c>
      <c r="AX160" s="13" t="s">
        <v>80</v>
      </c>
      <c r="AY160" s="153" t="s">
        <v>161</v>
      </c>
    </row>
    <row r="161" spans="2:65" s="12" customFormat="1" ht="11.25">
      <c r="B161" s="145"/>
      <c r="D161" s="146" t="s">
        <v>172</v>
      </c>
      <c r="E161" s="147" t="s">
        <v>1</v>
      </c>
      <c r="F161" s="148" t="s">
        <v>1655</v>
      </c>
      <c r="H161" s="147" t="s">
        <v>1</v>
      </c>
      <c r="I161" s="149"/>
      <c r="L161" s="145"/>
      <c r="M161" s="150"/>
      <c r="T161" s="151"/>
      <c r="AT161" s="147" t="s">
        <v>172</v>
      </c>
      <c r="AU161" s="147" t="s">
        <v>90</v>
      </c>
      <c r="AV161" s="12" t="s">
        <v>88</v>
      </c>
      <c r="AW161" s="12" t="s">
        <v>34</v>
      </c>
      <c r="AX161" s="12" t="s">
        <v>80</v>
      </c>
      <c r="AY161" s="147" t="s">
        <v>161</v>
      </c>
    </row>
    <row r="162" spans="2:65" s="13" customFormat="1" ht="11.25">
      <c r="B162" s="152"/>
      <c r="D162" s="146" t="s">
        <v>172</v>
      </c>
      <c r="E162" s="153" t="s">
        <v>1</v>
      </c>
      <c r="F162" s="154" t="s">
        <v>1675</v>
      </c>
      <c r="H162" s="155">
        <v>3.8050000000000002</v>
      </c>
      <c r="I162" s="156"/>
      <c r="L162" s="152"/>
      <c r="M162" s="157"/>
      <c r="T162" s="158"/>
      <c r="AT162" s="153" t="s">
        <v>172</v>
      </c>
      <c r="AU162" s="153" t="s">
        <v>90</v>
      </c>
      <c r="AV162" s="13" t="s">
        <v>90</v>
      </c>
      <c r="AW162" s="13" t="s">
        <v>34</v>
      </c>
      <c r="AX162" s="13" t="s">
        <v>80</v>
      </c>
      <c r="AY162" s="153" t="s">
        <v>161</v>
      </c>
    </row>
    <row r="163" spans="2:65" s="14" customFormat="1" ht="11.25">
      <c r="B163" s="159"/>
      <c r="D163" s="146" t="s">
        <v>172</v>
      </c>
      <c r="E163" s="160" t="s">
        <v>1</v>
      </c>
      <c r="F163" s="161" t="s">
        <v>177</v>
      </c>
      <c r="H163" s="162">
        <v>6.7690000000000001</v>
      </c>
      <c r="I163" s="163"/>
      <c r="L163" s="159"/>
      <c r="M163" s="164"/>
      <c r="T163" s="165"/>
      <c r="AT163" s="160" t="s">
        <v>172</v>
      </c>
      <c r="AU163" s="160" t="s">
        <v>90</v>
      </c>
      <c r="AV163" s="14" t="s">
        <v>169</v>
      </c>
      <c r="AW163" s="14" t="s">
        <v>34</v>
      </c>
      <c r="AX163" s="14" t="s">
        <v>88</v>
      </c>
      <c r="AY163" s="160" t="s">
        <v>161</v>
      </c>
    </row>
    <row r="164" spans="2:65" s="11" customFormat="1" ht="22.9" customHeight="1">
      <c r="B164" s="120"/>
      <c r="D164" s="121" t="s">
        <v>79</v>
      </c>
      <c r="E164" s="130" t="s">
        <v>228</v>
      </c>
      <c r="F164" s="130" t="s">
        <v>401</v>
      </c>
      <c r="I164" s="123"/>
      <c r="J164" s="131">
        <f>BK164</f>
        <v>0</v>
      </c>
      <c r="L164" s="120"/>
      <c r="M164" s="125"/>
      <c r="P164" s="126">
        <f>SUM(P165:P188)</f>
        <v>0</v>
      </c>
      <c r="R164" s="126">
        <f>SUM(R165:R188)</f>
        <v>2.1849203999999993</v>
      </c>
      <c r="T164" s="127">
        <f>SUM(T165:T188)</f>
        <v>0.59870000000000001</v>
      </c>
      <c r="AR164" s="121" t="s">
        <v>88</v>
      </c>
      <c r="AT164" s="128" t="s">
        <v>79</v>
      </c>
      <c r="AU164" s="128" t="s">
        <v>88</v>
      </c>
      <c r="AY164" s="121" t="s">
        <v>161</v>
      </c>
      <c r="BK164" s="129">
        <f>SUM(BK165:BK188)</f>
        <v>0</v>
      </c>
    </row>
    <row r="165" spans="2:65" s="1" customFormat="1" ht="33" customHeight="1">
      <c r="B165" s="32"/>
      <c r="C165" s="132" t="s">
        <v>8</v>
      </c>
      <c r="D165" s="132" t="s">
        <v>165</v>
      </c>
      <c r="E165" s="133" t="s">
        <v>1676</v>
      </c>
      <c r="F165" s="134" t="s">
        <v>1677</v>
      </c>
      <c r="G165" s="135" t="s">
        <v>266</v>
      </c>
      <c r="H165" s="136">
        <v>37.89</v>
      </c>
      <c r="I165" s="137"/>
      <c r="J165" s="138">
        <f t="shared" ref="J165:J186" si="0">ROUND(I165*H165,2)</f>
        <v>0</v>
      </c>
      <c r="K165" s="134" t="s">
        <v>180</v>
      </c>
      <c r="L165" s="32"/>
      <c r="M165" s="139" t="s">
        <v>1</v>
      </c>
      <c r="N165" s="140" t="s">
        <v>45</v>
      </c>
      <c r="P165" s="141">
        <f t="shared" ref="P165:P186" si="1">O165*H165</f>
        <v>0</v>
      </c>
      <c r="Q165" s="141">
        <v>0</v>
      </c>
      <c r="R165" s="141">
        <f t="shared" ref="R165:R186" si="2">Q165*H165</f>
        <v>0</v>
      </c>
      <c r="S165" s="141">
        <v>0</v>
      </c>
      <c r="T165" s="142">
        <f t="shared" ref="T165:T186" si="3">S165*H165</f>
        <v>0</v>
      </c>
      <c r="AR165" s="143" t="s">
        <v>169</v>
      </c>
      <c r="AT165" s="143" t="s">
        <v>165</v>
      </c>
      <c r="AU165" s="143" t="s">
        <v>90</v>
      </c>
      <c r="AY165" s="17" t="s">
        <v>161</v>
      </c>
      <c r="BE165" s="144">
        <f t="shared" ref="BE165:BE186" si="4">IF(N165="základní",J165,0)</f>
        <v>0</v>
      </c>
      <c r="BF165" s="144">
        <f t="shared" ref="BF165:BF186" si="5">IF(N165="snížená",J165,0)</f>
        <v>0</v>
      </c>
      <c r="BG165" s="144">
        <f t="shared" ref="BG165:BG186" si="6">IF(N165="zákl. přenesená",J165,0)</f>
        <v>0</v>
      </c>
      <c r="BH165" s="144">
        <f t="shared" ref="BH165:BH186" si="7">IF(N165="sníž. přenesená",J165,0)</f>
        <v>0</v>
      </c>
      <c r="BI165" s="144">
        <f t="shared" ref="BI165:BI186" si="8">IF(N165="nulová",J165,0)</f>
        <v>0</v>
      </c>
      <c r="BJ165" s="17" t="s">
        <v>88</v>
      </c>
      <c r="BK165" s="144">
        <f t="shared" ref="BK165:BK186" si="9">ROUND(I165*H165,2)</f>
        <v>0</v>
      </c>
      <c r="BL165" s="17" t="s">
        <v>169</v>
      </c>
      <c r="BM165" s="143" t="s">
        <v>314</v>
      </c>
    </row>
    <row r="166" spans="2:65" s="1" customFormat="1" ht="24.2" customHeight="1">
      <c r="B166" s="32"/>
      <c r="C166" s="173" t="s">
        <v>254</v>
      </c>
      <c r="D166" s="173" t="s">
        <v>255</v>
      </c>
      <c r="E166" s="174" t="s">
        <v>1678</v>
      </c>
      <c r="F166" s="175" t="s">
        <v>1679</v>
      </c>
      <c r="G166" s="176" t="s">
        <v>266</v>
      </c>
      <c r="H166" s="177">
        <v>38.46</v>
      </c>
      <c r="I166" s="178"/>
      <c r="J166" s="179">
        <f t="shared" si="0"/>
        <v>0</v>
      </c>
      <c r="K166" s="175" t="s">
        <v>180</v>
      </c>
      <c r="L166" s="180"/>
      <c r="M166" s="181" t="s">
        <v>1</v>
      </c>
      <c r="N166" s="182" t="s">
        <v>45</v>
      </c>
      <c r="P166" s="141">
        <f t="shared" si="1"/>
        <v>0</v>
      </c>
      <c r="Q166" s="141">
        <v>2.1199999999999999E-3</v>
      </c>
      <c r="R166" s="141">
        <f t="shared" si="2"/>
        <v>8.1535200000000002E-2</v>
      </c>
      <c r="S166" s="141">
        <v>0</v>
      </c>
      <c r="T166" s="142">
        <f t="shared" si="3"/>
        <v>0</v>
      </c>
      <c r="AR166" s="143" t="s">
        <v>228</v>
      </c>
      <c r="AT166" s="143" t="s">
        <v>255</v>
      </c>
      <c r="AU166" s="143" t="s">
        <v>90</v>
      </c>
      <c r="AY166" s="17" t="s">
        <v>161</v>
      </c>
      <c r="BE166" s="144">
        <f t="shared" si="4"/>
        <v>0</v>
      </c>
      <c r="BF166" s="144">
        <f t="shared" si="5"/>
        <v>0</v>
      </c>
      <c r="BG166" s="144">
        <f t="shared" si="6"/>
        <v>0</v>
      </c>
      <c r="BH166" s="144">
        <f t="shared" si="7"/>
        <v>0</v>
      </c>
      <c r="BI166" s="144">
        <f t="shared" si="8"/>
        <v>0</v>
      </c>
      <c r="BJ166" s="17" t="s">
        <v>88</v>
      </c>
      <c r="BK166" s="144">
        <f t="shared" si="9"/>
        <v>0</v>
      </c>
      <c r="BL166" s="17" t="s">
        <v>169</v>
      </c>
      <c r="BM166" s="143" t="s">
        <v>325</v>
      </c>
    </row>
    <row r="167" spans="2:65" s="1" customFormat="1" ht="24.2" customHeight="1">
      <c r="B167" s="32"/>
      <c r="C167" s="132" t="s">
        <v>263</v>
      </c>
      <c r="D167" s="132" t="s">
        <v>165</v>
      </c>
      <c r="E167" s="133" t="s">
        <v>1680</v>
      </c>
      <c r="F167" s="134" t="s">
        <v>1681</v>
      </c>
      <c r="G167" s="135" t="s">
        <v>266</v>
      </c>
      <c r="H167" s="136">
        <v>32</v>
      </c>
      <c r="I167" s="137"/>
      <c r="J167" s="138">
        <f t="shared" si="0"/>
        <v>0</v>
      </c>
      <c r="K167" s="134" t="s">
        <v>180</v>
      </c>
      <c r="L167" s="32"/>
      <c r="M167" s="139" t="s">
        <v>1</v>
      </c>
      <c r="N167" s="140" t="s">
        <v>45</v>
      </c>
      <c r="P167" s="141">
        <f t="shared" si="1"/>
        <v>0</v>
      </c>
      <c r="Q167" s="141">
        <v>0</v>
      </c>
      <c r="R167" s="141">
        <f t="shared" si="2"/>
        <v>0</v>
      </c>
      <c r="S167" s="141">
        <v>5.4999999999999997E-3</v>
      </c>
      <c r="T167" s="142">
        <f t="shared" si="3"/>
        <v>0.17599999999999999</v>
      </c>
      <c r="AR167" s="143" t="s">
        <v>169</v>
      </c>
      <c r="AT167" s="143" t="s">
        <v>165</v>
      </c>
      <c r="AU167" s="143" t="s">
        <v>90</v>
      </c>
      <c r="AY167" s="17" t="s">
        <v>161</v>
      </c>
      <c r="BE167" s="144">
        <f t="shared" si="4"/>
        <v>0</v>
      </c>
      <c r="BF167" s="144">
        <f t="shared" si="5"/>
        <v>0</v>
      </c>
      <c r="BG167" s="144">
        <f t="shared" si="6"/>
        <v>0</v>
      </c>
      <c r="BH167" s="144">
        <f t="shared" si="7"/>
        <v>0</v>
      </c>
      <c r="BI167" s="144">
        <f t="shared" si="8"/>
        <v>0</v>
      </c>
      <c r="BJ167" s="17" t="s">
        <v>88</v>
      </c>
      <c r="BK167" s="144">
        <f t="shared" si="9"/>
        <v>0</v>
      </c>
      <c r="BL167" s="17" t="s">
        <v>169</v>
      </c>
      <c r="BM167" s="143" t="s">
        <v>335</v>
      </c>
    </row>
    <row r="168" spans="2:65" s="1" customFormat="1" ht="33" customHeight="1">
      <c r="B168" s="32"/>
      <c r="C168" s="132" t="s">
        <v>269</v>
      </c>
      <c r="D168" s="132" t="s">
        <v>165</v>
      </c>
      <c r="E168" s="133" t="s">
        <v>1682</v>
      </c>
      <c r="F168" s="134" t="s">
        <v>1683</v>
      </c>
      <c r="G168" s="135" t="s">
        <v>266</v>
      </c>
      <c r="H168" s="136">
        <v>29.64</v>
      </c>
      <c r="I168" s="137"/>
      <c r="J168" s="138">
        <f t="shared" si="0"/>
        <v>0</v>
      </c>
      <c r="K168" s="134" t="s">
        <v>180</v>
      </c>
      <c r="L168" s="32"/>
      <c r="M168" s="139" t="s">
        <v>1</v>
      </c>
      <c r="N168" s="140" t="s">
        <v>45</v>
      </c>
      <c r="P168" s="141">
        <f t="shared" si="1"/>
        <v>0</v>
      </c>
      <c r="Q168" s="141">
        <v>0</v>
      </c>
      <c r="R168" s="141">
        <f t="shared" si="2"/>
        <v>0</v>
      </c>
      <c r="S168" s="141">
        <v>0</v>
      </c>
      <c r="T168" s="142">
        <f t="shared" si="3"/>
        <v>0</v>
      </c>
      <c r="AR168" s="143" t="s">
        <v>169</v>
      </c>
      <c r="AT168" s="143" t="s">
        <v>165</v>
      </c>
      <c r="AU168" s="143" t="s">
        <v>90</v>
      </c>
      <c r="AY168" s="17" t="s">
        <v>161</v>
      </c>
      <c r="BE168" s="144">
        <f t="shared" si="4"/>
        <v>0</v>
      </c>
      <c r="BF168" s="144">
        <f t="shared" si="5"/>
        <v>0</v>
      </c>
      <c r="BG168" s="144">
        <f t="shared" si="6"/>
        <v>0</v>
      </c>
      <c r="BH168" s="144">
        <f t="shared" si="7"/>
        <v>0</v>
      </c>
      <c r="BI168" s="144">
        <f t="shared" si="8"/>
        <v>0</v>
      </c>
      <c r="BJ168" s="17" t="s">
        <v>88</v>
      </c>
      <c r="BK168" s="144">
        <f t="shared" si="9"/>
        <v>0</v>
      </c>
      <c r="BL168" s="17" t="s">
        <v>169</v>
      </c>
      <c r="BM168" s="143" t="s">
        <v>344</v>
      </c>
    </row>
    <row r="169" spans="2:65" s="1" customFormat="1" ht="24.2" customHeight="1">
      <c r="B169" s="32"/>
      <c r="C169" s="173" t="s">
        <v>274</v>
      </c>
      <c r="D169" s="173" t="s">
        <v>255</v>
      </c>
      <c r="E169" s="174" t="s">
        <v>1684</v>
      </c>
      <c r="F169" s="175" t="s">
        <v>1685</v>
      </c>
      <c r="G169" s="176" t="s">
        <v>266</v>
      </c>
      <c r="H169" s="177">
        <v>30.08</v>
      </c>
      <c r="I169" s="178"/>
      <c r="J169" s="179">
        <f t="shared" si="0"/>
        <v>0</v>
      </c>
      <c r="K169" s="175" t="s">
        <v>180</v>
      </c>
      <c r="L169" s="180"/>
      <c r="M169" s="181" t="s">
        <v>1</v>
      </c>
      <c r="N169" s="182" t="s">
        <v>45</v>
      </c>
      <c r="P169" s="141">
        <f t="shared" si="1"/>
        <v>0</v>
      </c>
      <c r="Q169" s="141">
        <v>6.7400000000000003E-3</v>
      </c>
      <c r="R169" s="141">
        <f t="shared" si="2"/>
        <v>0.20273920000000001</v>
      </c>
      <c r="S169" s="141">
        <v>0</v>
      </c>
      <c r="T169" s="142">
        <f t="shared" si="3"/>
        <v>0</v>
      </c>
      <c r="AR169" s="143" t="s">
        <v>228</v>
      </c>
      <c r="AT169" s="143" t="s">
        <v>255</v>
      </c>
      <c r="AU169" s="143" t="s">
        <v>90</v>
      </c>
      <c r="AY169" s="17" t="s">
        <v>161</v>
      </c>
      <c r="BE169" s="144">
        <f t="shared" si="4"/>
        <v>0</v>
      </c>
      <c r="BF169" s="144">
        <f t="shared" si="5"/>
        <v>0</v>
      </c>
      <c r="BG169" s="144">
        <f t="shared" si="6"/>
        <v>0</v>
      </c>
      <c r="BH169" s="144">
        <f t="shared" si="7"/>
        <v>0</v>
      </c>
      <c r="BI169" s="144">
        <f t="shared" si="8"/>
        <v>0</v>
      </c>
      <c r="BJ169" s="17" t="s">
        <v>88</v>
      </c>
      <c r="BK169" s="144">
        <f t="shared" si="9"/>
        <v>0</v>
      </c>
      <c r="BL169" s="17" t="s">
        <v>169</v>
      </c>
      <c r="BM169" s="143" t="s">
        <v>1686</v>
      </c>
    </row>
    <row r="170" spans="2:65" s="1" customFormat="1" ht="24.2" customHeight="1">
      <c r="B170" s="32"/>
      <c r="C170" s="132" t="s">
        <v>279</v>
      </c>
      <c r="D170" s="132" t="s">
        <v>165</v>
      </c>
      <c r="E170" s="133" t="s">
        <v>1687</v>
      </c>
      <c r="F170" s="134" t="s">
        <v>1688</v>
      </c>
      <c r="G170" s="135" t="s">
        <v>266</v>
      </c>
      <c r="H170" s="136">
        <v>28.18</v>
      </c>
      <c r="I170" s="137"/>
      <c r="J170" s="138">
        <f t="shared" si="0"/>
        <v>0</v>
      </c>
      <c r="K170" s="134" t="s">
        <v>180</v>
      </c>
      <c r="L170" s="32"/>
      <c r="M170" s="139" t="s">
        <v>1</v>
      </c>
      <c r="N170" s="140" t="s">
        <v>45</v>
      </c>
      <c r="P170" s="141">
        <f t="shared" si="1"/>
        <v>0</v>
      </c>
      <c r="Q170" s="141">
        <v>0</v>
      </c>
      <c r="R170" s="141">
        <f t="shared" si="2"/>
        <v>0</v>
      </c>
      <c r="S170" s="141">
        <v>1.4999999999999999E-2</v>
      </c>
      <c r="T170" s="142">
        <f t="shared" si="3"/>
        <v>0.42269999999999996</v>
      </c>
      <c r="AR170" s="143" t="s">
        <v>169</v>
      </c>
      <c r="AT170" s="143" t="s">
        <v>165</v>
      </c>
      <c r="AU170" s="143" t="s">
        <v>90</v>
      </c>
      <c r="AY170" s="17" t="s">
        <v>161</v>
      </c>
      <c r="BE170" s="144">
        <f t="shared" si="4"/>
        <v>0</v>
      </c>
      <c r="BF170" s="144">
        <f t="shared" si="5"/>
        <v>0</v>
      </c>
      <c r="BG170" s="144">
        <f t="shared" si="6"/>
        <v>0</v>
      </c>
      <c r="BH170" s="144">
        <f t="shared" si="7"/>
        <v>0</v>
      </c>
      <c r="BI170" s="144">
        <f t="shared" si="8"/>
        <v>0</v>
      </c>
      <c r="BJ170" s="17" t="s">
        <v>88</v>
      </c>
      <c r="BK170" s="144">
        <f t="shared" si="9"/>
        <v>0</v>
      </c>
      <c r="BL170" s="17" t="s">
        <v>169</v>
      </c>
      <c r="BM170" s="143" t="s">
        <v>361</v>
      </c>
    </row>
    <row r="171" spans="2:65" s="1" customFormat="1" ht="24.2" customHeight="1">
      <c r="B171" s="32"/>
      <c r="C171" s="132" t="s">
        <v>287</v>
      </c>
      <c r="D171" s="132" t="s">
        <v>165</v>
      </c>
      <c r="E171" s="133" t="s">
        <v>1689</v>
      </c>
      <c r="F171" s="134" t="s">
        <v>1690</v>
      </c>
      <c r="G171" s="135" t="s">
        <v>407</v>
      </c>
      <c r="H171" s="136">
        <v>4</v>
      </c>
      <c r="I171" s="137"/>
      <c r="J171" s="138">
        <f t="shared" si="0"/>
        <v>0</v>
      </c>
      <c r="K171" s="134" t="s">
        <v>180</v>
      </c>
      <c r="L171" s="32"/>
      <c r="M171" s="139" t="s">
        <v>1</v>
      </c>
      <c r="N171" s="140" t="s">
        <v>45</v>
      </c>
      <c r="P171" s="141">
        <f t="shared" si="1"/>
        <v>0</v>
      </c>
      <c r="Q171" s="141">
        <v>0</v>
      </c>
      <c r="R171" s="141">
        <f t="shared" si="2"/>
        <v>0</v>
      </c>
      <c r="S171" s="141">
        <v>0</v>
      </c>
      <c r="T171" s="142">
        <f t="shared" si="3"/>
        <v>0</v>
      </c>
      <c r="AR171" s="143" t="s">
        <v>169</v>
      </c>
      <c r="AT171" s="143" t="s">
        <v>165</v>
      </c>
      <c r="AU171" s="143" t="s">
        <v>90</v>
      </c>
      <c r="AY171" s="17" t="s">
        <v>161</v>
      </c>
      <c r="BE171" s="144">
        <f t="shared" si="4"/>
        <v>0</v>
      </c>
      <c r="BF171" s="144">
        <f t="shared" si="5"/>
        <v>0</v>
      </c>
      <c r="BG171" s="144">
        <f t="shared" si="6"/>
        <v>0</v>
      </c>
      <c r="BH171" s="144">
        <f t="shared" si="7"/>
        <v>0</v>
      </c>
      <c r="BI171" s="144">
        <f t="shared" si="8"/>
        <v>0</v>
      </c>
      <c r="BJ171" s="17" t="s">
        <v>88</v>
      </c>
      <c r="BK171" s="144">
        <f t="shared" si="9"/>
        <v>0</v>
      </c>
      <c r="BL171" s="17" t="s">
        <v>169</v>
      </c>
      <c r="BM171" s="143" t="s">
        <v>375</v>
      </c>
    </row>
    <row r="172" spans="2:65" s="1" customFormat="1" ht="16.5" customHeight="1">
      <c r="B172" s="32"/>
      <c r="C172" s="173" t="s">
        <v>296</v>
      </c>
      <c r="D172" s="173" t="s">
        <v>255</v>
      </c>
      <c r="E172" s="174" t="s">
        <v>1691</v>
      </c>
      <c r="F172" s="175" t="s">
        <v>1692</v>
      </c>
      <c r="G172" s="176" t="s">
        <v>407</v>
      </c>
      <c r="H172" s="177">
        <v>4</v>
      </c>
      <c r="I172" s="178"/>
      <c r="J172" s="179">
        <f t="shared" si="0"/>
        <v>0</v>
      </c>
      <c r="K172" s="175" t="s">
        <v>180</v>
      </c>
      <c r="L172" s="180"/>
      <c r="M172" s="181" t="s">
        <v>1</v>
      </c>
      <c r="N172" s="182" t="s">
        <v>45</v>
      </c>
      <c r="P172" s="141">
        <f t="shared" si="1"/>
        <v>0</v>
      </c>
      <c r="Q172" s="141">
        <v>3.8999999999999999E-4</v>
      </c>
      <c r="R172" s="141">
        <f t="shared" si="2"/>
        <v>1.56E-3</v>
      </c>
      <c r="S172" s="141">
        <v>0</v>
      </c>
      <c r="T172" s="142">
        <f t="shared" si="3"/>
        <v>0</v>
      </c>
      <c r="AR172" s="143" t="s">
        <v>228</v>
      </c>
      <c r="AT172" s="143" t="s">
        <v>255</v>
      </c>
      <c r="AU172" s="143" t="s">
        <v>90</v>
      </c>
      <c r="AY172" s="17" t="s">
        <v>161</v>
      </c>
      <c r="BE172" s="144">
        <f t="shared" si="4"/>
        <v>0</v>
      </c>
      <c r="BF172" s="144">
        <f t="shared" si="5"/>
        <v>0</v>
      </c>
      <c r="BG172" s="144">
        <f t="shared" si="6"/>
        <v>0</v>
      </c>
      <c r="BH172" s="144">
        <f t="shared" si="7"/>
        <v>0</v>
      </c>
      <c r="BI172" s="144">
        <f t="shared" si="8"/>
        <v>0</v>
      </c>
      <c r="BJ172" s="17" t="s">
        <v>88</v>
      </c>
      <c r="BK172" s="144">
        <f t="shared" si="9"/>
        <v>0</v>
      </c>
      <c r="BL172" s="17" t="s">
        <v>169</v>
      </c>
      <c r="BM172" s="143" t="s">
        <v>389</v>
      </c>
    </row>
    <row r="173" spans="2:65" s="1" customFormat="1" ht="24.2" customHeight="1">
      <c r="B173" s="32"/>
      <c r="C173" s="132" t="s">
        <v>305</v>
      </c>
      <c r="D173" s="132" t="s">
        <v>165</v>
      </c>
      <c r="E173" s="133" t="s">
        <v>1693</v>
      </c>
      <c r="F173" s="134" t="s">
        <v>1694</v>
      </c>
      <c r="G173" s="135" t="s">
        <v>407</v>
      </c>
      <c r="H173" s="136">
        <v>8</v>
      </c>
      <c r="I173" s="137"/>
      <c r="J173" s="138">
        <f t="shared" si="0"/>
        <v>0</v>
      </c>
      <c r="K173" s="134" t="s">
        <v>180</v>
      </c>
      <c r="L173" s="32"/>
      <c r="M173" s="139" t="s">
        <v>1</v>
      </c>
      <c r="N173" s="140" t="s">
        <v>45</v>
      </c>
      <c r="P173" s="141">
        <f t="shared" si="1"/>
        <v>0</v>
      </c>
      <c r="Q173" s="141">
        <v>0</v>
      </c>
      <c r="R173" s="141">
        <f t="shared" si="2"/>
        <v>0</v>
      </c>
      <c r="S173" s="141">
        <v>0</v>
      </c>
      <c r="T173" s="142">
        <f t="shared" si="3"/>
        <v>0</v>
      </c>
      <c r="AR173" s="143" t="s">
        <v>169</v>
      </c>
      <c r="AT173" s="143" t="s">
        <v>165</v>
      </c>
      <c r="AU173" s="143" t="s">
        <v>90</v>
      </c>
      <c r="AY173" s="17" t="s">
        <v>161</v>
      </c>
      <c r="BE173" s="144">
        <f t="shared" si="4"/>
        <v>0</v>
      </c>
      <c r="BF173" s="144">
        <f t="shared" si="5"/>
        <v>0</v>
      </c>
      <c r="BG173" s="144">
        <f t="shared" si="6"/>
        <v>0</v>
      </c>
      <c r="BH173" s="144">
        <f t="shared" si="7"/>
        <v>0</v>
      </c>
      <c r="BI173" s="144">
        <f t="shared" si="8"/>
        <v>0</v>
      </c>
      <c r="BJ173" s="17" t="s">
        <v>88</v>
      </c>
      <c r="BK173" s="144">
        <f t="shared" si="9"/>
        <v>0</v>
      </c>
      <c r="BL173" s="17" t="s">
        <v>169</v>
      </c>
      <c r="BM173" s="143" t="s">
        <v>404</v>
      </c>
    </row>
    <row r="174" spans="2:65" s="1" customFormat="1" ht="16.5" customHeight="1">
      <c r="B174" s="32"/>
      <c r="C174" s="173" t="s">
        <v>7</v>
      </c>
      <c r="D174" s="173" t="s">
        <v>255</v>
      </c>
      <c r="E174" s="174" t="s">
        <v>1695</v>
      </c>
      <c r="F174" s="175" t="s">
        <v>1696</v>
      </c>
      <c r="G174" s="176" t="s">
        <v>407</v>
      </c>
      <c r="H174" s="177">
        <v>8</v>
      </c>
      <c r="I174" s="178"/>
      <c r="J174" s="179">
        <f t="shared" si="0"/>
        <v>0</v>
      </c>
      <c r="K174" s="175" t="s">
        <v>180</v>
      </c>
      <c r="L174" s="180"/>
      <c r="M174" s="181" t="s">
        <v>1</v>
      </c>
      <c r="N174" s="182" t="s">
        <v>45</v>
      </c>
      <c r="P174" s="141">
        <f t="shared" si="1"/>
        <v>0</v>
      </c>
      <c r="Q174" s="141">
        <v>7.2000000000000005E-4</v>
      </c>
      <c r="R174" s="141">
        <f t="shared" si="2"/>
        <v>5.7600000000000004E-3</v>
      </c>
      <c r="S174" s="141">
        <v>0</v>
      </c>
      <c r="T174" s="142">
        <f t="shared" si="3"/>
        <v>0</v>
      </c>
      <c r="AR174" s="143" t="s">
        <v>228</v>
      </c>
      <c r="AT174" s="143" t="s">
        <v>255</v>
      </c>
      <c r="AU174" s="143" t="s">
        <v>90</v>
      </c>
      <c r="AY174" s="17" t="s">
        <v>161</v>
      </c>
      <c r="BE174" s="144">
        <f t="shared" si="4"/>
        <v>0</v>
      </c>
      <c r="BF174" s="144">
        <f t="shared" si="5"/>
        <v>0</v>
      </c>
      <c r="BG174" s="144">
        <f t="shared" si="6"/>
        <v>0</v>
      </c>
      <c r="BH174" s="144">
        <f t="shared" si="7"/>
        <v>0</v>
      </c>
      <c r="BI174" s="144">
        <f t="shared" si="8"/>
        <v>0</v>
      </c>
      <c r="BJ174" s="17" t="s">
        <v>88</v>
      </c>
      <c r="BK174" s="144">
        <f t="shared" si="9"/>
        <v>0</v>
      </c>
      <c r="BL174" s="17" t="s">
        <v>169</v>
      </c>
      <c r="BM174" s="143" t="s">
        <v>415</v>
      </c>
    </row>
    <row r="175" spans="2:65" s="1" customFormat="1" ht="24.2" customHeight="1">
      <c r="B175" s="32"/>
      <c r="C175" s="132" t="s">
        <v>314</v>
      </c>
      <c r="D175" s="132" t="s">
        <v>165</v>
      </c>
      <c r="E175" s="133" t="s">
        <v>1697</v>
      </c>
      <c r="F175" s="134" t="s">
        <v>1698</v>
      </c>
      <c r="G175" s="135" t="s">
        <v>407</v>
      </c>
      <c r="H175" s="136">
        <v>2</v>
      </c>
      <c r="I175" s="137"/>
      <c r="J175" s="138">
        <f t="shared" si="0"/>
        <v>0</v>
      </c>
      <c r="K175" s="134" t="s">
        <v>180</v>
      </c>
      <c r="L175" s="32"/>
      <c r="M175" s="139" t="s">
        <v>1</v>
      </c>
      <c r="N175" s="140" t="s">
        <v>45</v>
      </c>
      <c r="P175" s="141">
        <f t="shared" si="1"/>
        <v>0</v>
      </c>
      <c r="Q175" s="141">
        <v>0</v>
      </c>
      <c r="R175" s="141">
        <f t="shared" si="2"/>
        <v>0</v>
      </c>
      <c r="S175" s="141">
        <v>0</v>
      </c>
      <c r="T175" s="142">
        <f t="shared" si="3"/>
        <v>0</v>
      </c>
      <c r="AR175" s="143" t="s">
        <v>169</v>
      </c>
      <c r="AT175" s="143" t="s">
        <v>165</v>
      </c>
      <c r="AU175" s="143" t="s">
        <v>90</v>
      </c>
      <c r="AY175" s="17" t="s">
        <v>161</v>
      </c>
      <c r="BE175" s="144">
        <f t="shared" si="4"/>
        <v>0</v>
      </c>
      <c r="BF175" s="144">
        <f t="shared" si="5"/>
        <v>0</v>
      </c>
      <c r="BG175" s="144">
        <f t="shared" si="6"/>
        <v>0</v>
      </c>
      <c r="BH175" s="144">
        <f t="shared" si="7"/>
        <v>0</v>
      </c>
      <c r="BI175" s="144">
        <f t="shared" si="8"/>
        <v>0</v>
      </c>
      <c r="BJ175" s="17" t="s">
        <v>88</v>
      </c>
      <c r="BK175" s="144">
        <f t="shared" si="9"/>
        <v>0</v>
      </c>
      <c r="BL175" s="17" t="s">
        <v>169</v>
      </c>
      <c r="BM175" s="143" t="s">
        <v>423</v>
      </c>
    </row>
    <row r="176" spans="2:65" s="1" customFormat="1" ht="16.5" customHeight="1">
      <c r="B176" s="32"/>
      <c r="C176" s="173" t="s">
        <v>318</v>
      </c>
      <c r="D176" s="173" t="s">
        <v>255</v>
      </c>
      <c r="E176" s="174" t="s">
        <v>1699</v>
      </c>
      <c r="F176" s="175" t="s">
        <v>1700</v>
      </c>
      <c r="G176" s="176" t="s">
        <v>407</v>
      </c>
      <c r="H176" s="177">
        <v>2</v>
      </c>
      <c r="I176" s="178"/>
      <c r="J176" s="179">
        <f t="shared" si="0"/>
        <v>0</v>
      </c>
      <c r="K176" s="175" t="s">
        <v>180</v>
      </c>
      <c r="L176" s="180"/>
      <c r="M176" s="181" t="s">
        <v>1</v>
      </c>
      <c r="N176" s="182" t="s">
        <v>45</v>
      </c>
      <c r="P176" s="141">
        <f t="shared" si="1"/>
        <v>0</v>
      </c>
      <c r="Q176" s="141">
        <v>1.7700000000000001E-3</v>
      </c>
      <c r="R176" s="141">
        <f t="shared" si="2"/>
        <v>3.5400000000000002E-3</v>
      </c>
      <c r="S176" s="141">
        <v>0</v>
      </c>
      <c r="T176" s="142">
        <f t="shared" si="3"/>
        <v>0</v>
      </c>
      <c r="AR176" s="143" t="s">
        <v>228</v>
      </c>
      <c r="AT176" s="143" t="s">
        <v>255</v>
      </c>
      <c r="AU176" s="143" t="s">
        <v>90</v>
      </c>
      <c r="AY176" s="17" t="s">
        <v>161</v>
      </c>
      <c r="BE176" s="144">
        <f t="shared" si="4"/>
        <v>0</v>
      </c>
      <c r="BF176" s="144">
        <f t="shared" si="5"/>
        <v>0</v>
      </c>
      <c r="BG176" s="144">
        <f t="shared" si="6"/>
        <v>0</v>
      </c>
      <c r="BH176" s="144">
        <f t="shared" si="7"/>
        <v>0</v>
      </c>
      <c r="BI176" s="144">
        <f t="shared" si="8"/>
        <v>0</v>
      </c>
      <c r="BJ176" s="17" t="s">
        <v>88</v>
      </c>
      <c r="BK176" s="144">
        <f t="shared" si="9"/>
        <v>0</v>
      </c>
      <c r="BL176" s="17" t="s">
        <v>169</v>
      </c>
      <c r="BM176" s="143" t="s">
        <v>431</v>
      </c>
    </row>
    <row r="177" spans="2:65" s="1" customFormat="1" ht="24.2" customHeight="1">
      <c r="B177" s="32"/>
      <c r="C177" s="132" t="s">
        <v>325</v>
      </c>
      <c r="D177" s="132" t="s">
        <v>165</v>
      </c>
      <c r="E177" s="133" t="s">
        <v>1701</v>
      </c>
      <c r="F177" s="134" t="s">
        <v>1702</v>
      </c>
      <c r="G177" s="135" t="s">
        <v>407</v>
      </c>
      <c r="H177" s="136">
        <v>8</v>
      </c>
      <c r="I177" s="137"/>
      <c r="J177" s="138">
        <f t="shared" si="0"/>
        <v>0</v>
      </c>
      <c r="K177" s="134" t="s">
        <v>180</v>
      </c>
      <c r="L177" s="32"/>
      <c r="M177" s="139" t="s">
        <v>1</v>
      </c>
      <c r="N177" s="140" t="s">
        <v>45</v>
      </c>
      <c r="P177" s="141">
        <f t="shared" si="1"/>
        <v>0</v>
      </c>
      <c r="Q177" s="141">
        <v>0</v>
      </c>
      <c r="R177" s="141">
        <f t="shared" si="2"/>
        <v>0</v>
      </c>
      <c r="S177" s="141">
        <v>0</v>
      </c>
      <c r="T177" s="142">
        <f t="shared" si="3"/>
        <v>0</v>
      </c>
      <c r="AR177" s="143" t="s">
        <v>169</v>
      </c>
      <c r="AT177" s="143" t="s">
        <v>165</v>
      </c>
      <c r="AU177" s="143" t="s">
        <v>90</v>
      </c>
      <c r="AY177" s="17" t="s">
        <v>161</v>
      </c>
      <c r="BE177" s="144">
        <f t="shared" si="4"/>
        <v>0</v>
      </c>
      <c r="BF177" s="144">
        <f t="shared" si="5"/>
        <v>0</v>
      </c>
      <c r="BG177" s="144">
        <f t="shared" si="6"/>
        <v>0</v>
      </c>
      <c r="BH177" s="144">
        <f t="shared" si="7"/>
        <v>0</v>
      </c>
      <c r="BI177" s="144">
        <f t="shared" si="8"/>
        <v>0</v>
      </c>
      <c r="BJ177" s="17" t="s">
        <v>88</v>
      </c>
      <c r="BK177" s="144">
        <f t="shared" si="9"/>
        <v>0</v>
      </c>
      <c r="BL177" s="17" t="s">
        <v>169</v>
      </c>
      <c r="BM177" s="143" t="s">
        <v>439</v>
      </c>
    </row>
    <row r="178" spans="2:65" s="1" customFormat="1" ht="16.5" customHeight="1">
      <c r="B178" s="32"/>
      <c r="C178" s="173" t="s">
        <v>330</v>
      </c>
      <c r="D178" s="173" t="s">
        <v>255</v>
      </c>
      <c r="E178" s="174" t="s">
        <v>1703</v>
      </c>
      <c r="F178" s="175" t="s">
        <v>1704</v>
      </c>
      <c r="G178" s="176" t="s">
        <v>407</v>
      </c>
      <c r="H178" s="177">
        <v>8</v>
      </c>
      <c r="I178" s="178"/>
      <c r="J178" s="179">
        <f t="shared" si="0"/>
        <v>0</v>
      </c>
      <c r="K178" s="175" t="s">
        <v>180</v>
      </c>
      <c r="L178" s="180"/>
      <c r="M178" s="181" t="s">
        <v>1</v>
      </c>
      <c r="N178" s="182" t="s">
        <v>45</v>
      </c>
      <c r="P178" s="141">
        <f t="shared" si="1"/>
        <v>0</v>
      </c>
      <c r="Q178" s="141">
        <v>3.8E-3</v>
      </c>
      <c r="R178" s="141">
        <f t="shared" si="2"/>
        <v>3.04E-2</v>
      </c>
      <c r="S178" s="141">
        <v>0</v>
      </c>
      <c r="T178" s="142">
        <f t="shared" si="3"/>
        <v>0</v>
      </c>
      <c r="AR178" s="143" t="s">
        <v>228</v>
      </c>
      <c r="AT178" s="143" t="s">
        <v>255</v>
      </c>
      <c r="AU178" s="143" t="s">
        <v>90</v>
      </c>
      <c r="AY178" s="17" t="s">
        <v>161</v>
      </c>
      <c r="BE178" s="144">
        <f t="shared" si="4"/>
        <v>0</v>
      </c>
      <c r="BF178" s="144">
        <f t="shared" si="5"/>
        <v>0</v>
      </c>
      <c r="BG178" s="144">
        <f t="shared" si="6"/>
        <v>0</v>
      </c>
      <c r="BH178" s="144">
        <f t="shared" si="7"/>
        <v>0</v>
      </c>
      <c r="BI178" s="144">
        <f t="shared" si="8"/>
        <v>0</v>
      </c>
      <c r="BJ178" s="17" t="s">
        <v>88</v>
      </c>
      <c r="BK178" s="144">
        <f t="shared" si="9"/>
        <v>0</v>
      </c>
      <c r="BL178" s="17" t="s">
        <v>169</v>
      </c>
      <c r="BM178" s="143" t="s">
        <v>447</v>
      </c>
    </row>
    <row r="179" spans="2:65" s="1" customFormat="1" ht="21.75" customHeight="1">
      <c r="B179" s="32"/>
      <c r="C179" s="132" t="s">
        <v>335</v>
      </c>
      <c r="D179" s="132" t="s">
        <v>165</v>
      </c>
      <c r="E179" s="133" t="s">
        <v>1705</v>
      </c>
      <c r="F179" s="134" t="s">
        <v>1706</v>
      </c>
      <c r="G179" s="135" t="s">
        <v>266</v>
      </c>
      <c r="H179" s="136">
        <v>37.89</v>
      </c>
      <c r="I179" s="137"/>
      <c r="J179" s="138">
        <f t="shared" si="0"/>
        <v>0</v>
      </c>
      <c r="K179" s="134" t="s">
        <v>180</v>
      </c>
      <c r="L179" s="32"/>
      <c r="M179" s="139" t="s">
        <v>1</v>
      </c>
      <c r="N179" s="140" t="s">
        <v>45</v>
      </c>
      <c r="P179" s="141">
        <f t="shared" si="1"/>
        <v>0</v>
      </c>
      <c r="Q179" s="141">
        <v>0</v>
      </c>
      <c r="R179" s="141">
        <f t="shared" si="2"/>
        <v>0</v>
      </c>
      <c r="S179" s="141">
        <v>0</v>
      </c>
      <c r="T179" s="142">
        <f t="shared" si="3"/>
        <v>0</v>
      </c>
      <c r="AR179" s="143" t="s">
        <v>169</v>
      </c>
      <c r="AT179" s="143" t="s">
        <v>165</v>
      </c>
      <c r="AU179" s="143" t="s">
        <v>90</v>
      </c>
      <c r="AY179" s="17" t="s">
        <v>161</v>
      </c>
      <c r="BE179" s="144">
        <f t="shared" si="4"/>
        <v>0</v>
      </c>
      <c r="BF179" s="144">
        <f t="shared" si="5"/>
        <v>0</v>
      </c>
      <c r="BG179" s="144">
        <f t="shared" si="6"/>
        <v>0</v>
      </c>
      <c r="BH179" s="144">
        <f t="shared" si="7"/>
        <v>0</v>
      </c>
      <c r="BI179" s="144">
        <f t="shared" si="8"/>
        <v>0</v>
      </c>
      <c r="BJ179" s="17" t="s">
        <v>88</v>
      </c>
      <c r="BK179" s="144">
        <f t="shared" si="9"/>
        <v>0</v>
      </c>
      <c r="BL179" s="17" t="s">
        <v>169</v>
      </c>
      <c r="BM179" s="143" t="s">
        <v>457</v>
      </c>
    </row>
    <row r="180" spans="2:65" s="1" customFormat="1" ht="24.2" customHeight="1">
      <c r="B180" s="32"/>
      <c r="C180" s="132" t="s">
        <v>340</v>
      </c>
      <c r="D180" s="132" t="s">
        <v>165</v>
      </c>
      <c r="E180" s="133" t="s">
        <v>1707</v>
      </c>
      <c r="F180" s="134" t="s">
        <v>1708</v>
      </c>
      <c r="G180" s="135" t="s">
        <v>266</v>
      </c>
      <c r="H180" s="136">
        <v>29.64</v>
      </c>
      <c r="I180" s="137"/>
      <c r="J180" s="138">
        <f t="shared" si="0"/>
        <v>0</v>
      </c>
      <c r="K180" s="134" t="s">
        <v>180</v>
      </c>
      <c r="L180" s="32"/>
      <c r="M180" s="139" t="s">
        <v>1</v>
      </c>
      <c r="N180" s="140" t="s">
        <v>45</v>
      </c>
      <c r="P180" s="141">
        <f t="shared" si="1"/>
        <v>0</v>
      </c>
      <c r="Q180" s="141">
        <v>0</v>
      </c>
      <c r="R180" s="141">
        <f t="shared" si="2"/>
        <v>0</v>
      </c>
      <c r="S180" s="141">
        <v>0</v>
      </c>
      <c r="T180" s="142">
        <f t="shared" si="3"/>
        <v>0</v>
      </c>
      <c r="AR180" s="143" t="s">
        <v>169</v>
      </c>
      <c r="AT180" s="143" t="s">
        <v>165</v>
      </c>
      <c r="AU180" s="143" t="s">
        <v>90</v>
      </c>
      <c r="AY180" s="17" t="s">
        <v>161</v>
      </c>
      <c r="BE180" s="144">
        <f t="shared" si="4"/>
        <v>0</v>
      </c>
      <c r="BF180" s="144">
        <f t="shared" si="5"/>
        <v>0</v>
      </c>
      <c r="BG180" s="144">
        <f t="shared" si="6"/>
        <v>0</v>
      </c>
      <c r="BH180" s="144">
        <f t="shared" si="7"/>
        <v>0</v>
      </c>
      <c r="BI180" s="144">
        <f t="shared" si="8"/>
        <v>0</v>
      </c>
      <c r="BJ180" s="17" t="s">
        <v>88</v>
      </c>
      <c r="BK180" s="144">
        <f t="shared" si="9"/>
        <v>0</v>
      </c>
      <c r="BL180" s="17" t="s">
        <v>169</v>
      </c>
      <c r="BM180" s="143" t="s">
        <v>467</v>
      </c>
    </row>
    <row r="181" spans="2:65" s="1" customFormat="1" ht="21.75" customHeight="1">
      <c r="B181" s="32"/>
      <c r="C181" s="132" t="s">
        <v>344</v>
      </c>
      <c r="D181" s="132" t="s">
        <v>165</v>
      </c>
      <c r="E181" s="133" t="s">
        <v>1709</v>
      </c>
      <c r="F181" s="134" t="s">
        <v>1710</v>
      </c>
      <c r="G181" s="135" t="s">
        <v>266</v>
      </c>
      <c r="H181" s="136">
        <v>29.64</v>
      </c>
      <c r="I181" s="137"/>
      <c r="J181" s="138">
        <f t="shared" si="0"/>
        <v>0</v>
      </c>
      <c r="K181" s="134" t="s">
        <v>180</v>
      </c>
      <c r="L181" s="32"/>
      <c r="M181" s="139" t="s">
        <v>1</v>
      </c>
      <c r="N181" s="140" t="s">
        <v>45</v>
      </c>
      <c r="P181" s="141">
        <f t="shared" si="1"/>
        <v>0</v>
      </c>
      <c r="Q181" s="141">
        <v>0</v>
      </c>
      <c r="R181" s="141">
        <f t="shared" si="2"/>
        <v>0</v>
      </c>
      <c r="S181" s="141">
        <v>0</v>
      </c>
      <c r="T181" s="142">
        <f t="shared" si="3"/>
        <v>0</v>
      </c>
      <c r="AR181" s="143" t="s">
        <v>169</v>
      </c>
      <c r="AT181" s="143" t="s">
        <v>165</v>
      </c>
      <c r="AU181" s="143" t="s">
        <v>90</v>
      </c>
      <c r="AY181" s="17" t="s">
        <v>161</v>
      </c>
      <c r="BE181" s="144">
        <f t="shared" si="4"/>
        <v>0</v>
      </c>
      <c r="BF181" s="144">
        <f t="shared" si="5"/>
        <v>0</v>
      </c>
      <c r="BG181" s="144">
        <f t="shared" si="6"/>
        <v>0</v>
      </c>
      <c r="BH181" s="144">
        <f t="shared" si="7"/>
        <v>0</v>
      </c>
      <c r="BI181" s="144">
        <f t="shared" si="8"/>
        <v>0</v>
      </c>
      <c r="BJ181" s="17" t="s">
        <v>88</v>
      </c>
      <c r="BK181" s="144">
        <f t="shared" si="9"/>
        <v>0</v>
      </c>
      <c r="BL181" s="17" t="s">
        <v>169</v>
      </c>
      <c r="BM181" s="143" t="s">
        <v>479</v>
      </c>
    </row>
    <row r="182" spans="2:65" s="1" customFormat="1" ht="24.2" customHeight="1">
      <c r="B182" s="32"/>
      <c r="C182" s="132" t="s">
        <v>349</v>
      </c>
      <c r="D182" s="132" t="s">
        <v>165</v>
      </c>
      <c r="E182" s="133" t="s">
        <v>1711</v>
      </c>
      <c r="F182" s="134" t="s">
        <v>1712</v>
      </c>
      <c r="G182" s="135" t="s">
        <v>407</v>
      </c>
      <c r="H182" s="136">
        <v>4</v>
      </c>
      <c r="I182" s="137"/>
      <c r="J182" s="138">
        <f t="shared" si="0"/>
        <v>0</v>
      </c>
      <c r="K182" s="134" t="s">
        <v>180</v>
      </c>
      <c r="L182" s="32"/>
      <c r="M182" s="139" t="s">
        <v>1</v>
      </c>
      <c r="N182" s="140" t="s">
        <v>45</v>
      </c>
      <c r="P182" s="141">
        <f t="shared" si="1"/>
        <v>0</v>
      </c>
      <c r="Q182" s="141">
        <v>0.45937</v>
      </c>
      <c r="R182" s="141">
        <f t="shared" si="2"/>
        <v>1.83748</v>
      </c>
      <c r="S182" s="141">
        <v>0</v>
      </c>
      <c r="T182" s="142">
        <f t="shared" si="3"/>
        <v>0</v>
      </c>
      <c r="AR182" s="143" t="s">
        <v>169</v>
      </c>
      <c r="AT182" s="143" t="s">
        <v>165</v>
      </c>
      <c r="AU182" s="143" t="s">
        <v>90</v>
      </c>
      <c r="AY182" s="17" t="s">
        <v>161</v>
      </c>
      <c r="BE182" s="144">
        <f t="shared" si="4"/>
        <v>0</v>
      </c>
      <c r="BF182" s="144">
        <f t="shared" si="5"/>
        <v>0</v>
      </c>
      <c r="BG182" s="144">
        <f t="shared" si="6"/>
        <v>0</v>
      </c>
      <c r="BH182" s="144">
        <f t="shared" si="7"/>
        <v>0</v>
      </c>
      <c r="BI182" s="144">
        <f t="shared" si="8"/>
        <v>0</v>
      </c>
      <c r="BJ182" s="17" t="s">
        <v>88</v>
      </c>
      <c r="BK182" s="144">
        <f t="shared" si="9"/>
        <v>0</v>
      </c>
      <c r="BL182" s="17" t="s">
        <v>169</v>
      </c>
      <c r="BM182" s="143" t="s">
        <v>491</v>
      </c>
    </row>
    <row r="183" spans="2:65" s="1" customFormat="1" ht="24.2" customHeight="1">
      <c r="B183" s="32"/>
      <c r="C183" s="132" t="s">
        <v>353</v>
      </c>
      <c r="D183" s="132" t="s">
        <v>165</v>
      </c>
      <c r="E183" s="133" t="s">
        <v>1713</v>
      </c>
      <c r="F183" s="134" t="s">
        <v>1714</v>
      </c>
      <c r="G183" s="135" t="s">
        <v>407</v>
      </c>
      <c r="H183" s="136">
        <v>4</v>
      </c>
      <c r="I183" s="137"/>
      <c r="J183" s="138">
        <f t="shared" si="0"/>
        <v>0</v>
      </c>
      <c r="K183" s="134" t="s">
        <v>1</v>
      </c>
      <c r="L183" s="32"/>
      <c r="M183" s="139" t="s">
        <v>1</v>
      </c>
      <c r="N183" s="140" t="s">
        <v>45</v>
      </c>
      <c r="P183" s="141">
        <f t="shared" si="1"/>
        <v>0</v>
      </c>
      <c r="Q183" s="141">
        <v>0</v>
      </c>
      <c r="R183" s="141">
        <f t="shared" si="2"/>
        <v>0</v>
      </c>
      <c r="S183" s="141">
        <v>0</v>
      </c>
      <c r="T183" s="142">
        <f t="shared" si="3"/>
        <v>0</v>
      </c>
      <c r="AR183" s="143" t="s">
        <v>169</v>
      </c>
      <c r="AT183" s="143" t="s">
        <v>165</v>
      </c>
      <c r="AU183" s="143" t="s">
        <v>90</v>
      </c>
      <c r="AY183" s="17" t="s">
        <v>161</v>
      </c>
      <c r="BE183" s="144">
        <f t="shared" si="4"/>
        <v>0</v>
      </c>
      <c r="BF183" s="144">
        <f t="shared" si="5"/>
        <v>0</v>
      </c>
      <c r="BG183" s="144">
        <f t="shared" si="6"/>
        <v>0</v>
      </c>
      <c r="BH183" s="144">
        <f t="shared" si="7"/>
        <v>0</v>
      </c>
      <c r="BI183" s="144">
        <f t="shared" si="8"/>
        <v>0</v>
      </c>
      <c r="BJ183" s="17" t="s">
        <v>88</v>
      </c>
      <c r="BK183" s="144">
        <f t="shared" si="9"/>
        <v>0</v>
      </c>
      <c r="BL183" s="17" t="s">
        <v>169</v>
      </c>
      <c r="BM183" s="143" t="s">
        <v>506</v>
      </c>
    </row>
    <row r="184" spans="2:65" s="1" customFormat="1" ht="16.5" customHeight="1">
      <c r="B184" s="32"/>
      <c r="C184" s="132" t="s">
        <v>357</v>
      </c>
      <c r="D184" s="132" t="s">
        <v>165</v>
      </c>
      <c r="E184" s="133" t="s">
        <v>1715</v>
      </c>
      <c r="F184" s="134" t="s">
        <v>1716</v>
      </c>
      <c r="G184" s="135" t="s">
        <v>266</v>
      </c>
      <c r="H184" s="136">
        <v>37.89</v>
      </c>
      <c r="I184" s="137"/>
      <c r="J184" s="138">
        <f t="shared" si="0"/>
        <v>0</v>
      </c>
      <c r="K184" s="134" t="s">
        <v>180</v>
      </c>
      <c r="L184" s="32"/>
      <c r="M184" s="139" t="s">
        <v>1</v>
      </c>
      <c r="N184" s="140" t="s">
        <v>45</v>
      </c>
      <c r="P184" s="141">
        <f t="shared" si="1"/>
        <v>0</v>
      </c>
      <c r="Q184" s="141">
        <v>1.9000000000000001E-4</v>
      </c>
      <c r="R184" s="141">
        <f t="shared" si="2"/>
        <v>7.1991000000000008E-3</v>
      </c>
      <c r="S184" s="141">
        <v>0</v>
      </c>
      <c r="T184" s="142">
        <f t="shared" si="3"/>
        <v>0</v>
      </c>
      <c r="AR184" s="143" t="s">
        <v>169</v>
      </c>
      <c r="AT184" s="143" t="s">
        <v>165</v>
      </c>
      <c r="AU184" s="143" t="s">
        <v>90</v>
      </c>
      <c r="AY184" s="17" t="s">
        <v>161</v>
      </c>
      <c r="BE184" s="144">
        <f t="shared" si="4"/>
        <v>0</v>
      </c>
      <c r="BF184" s="144">
        <f t="shared" si="5"/>
        <v>0</v>
      </c>
      <c r="BG184" s="144">
        <f t="shared" si="6"/>
        <v>0</v>
      </c>
      <c r="BH184" s="144">
        <f t="shared" si="7"/>
        <v>0</v>
      </c>
      <c r="BI184" s="144">
        <f t="shared" si="8"/>
        <v>0</v>
      </c>
      <c r="BJ184" s="17" t="s">
        <v>88</v>
      </c>
      <c r="BK184" s="144">
        <f t="shared" si="9"/>
        <v>0</v>
      </c>
      <c r="BL184" s="17" t="s">
        <v>169</v>
      </c>
      <c r="BM184" s="143" t="s">
        <v>514</v>
      </c>
    </row>
    <row r="185" spans="2:65" s="1" customFormat="1" ht="16.5" customHeight="1">
      <c r="B185" s="32"/>
      <c r="C185" s="132" t="s">
        <v>361</v>
      </c>
      <c r="D185" s="132" t="s">
        <v>165</v>
      </c>
      <c r="E185" s="133" t="s">
        <v>1717</v>
      </c>
      <c r="F185" s="134" t="s">
        <v>1718</v>
      </c>
      <c r="G185" s="135" t="s">
        <v>266</v>
      </c>
      <c r="H185" s="136">
        <v>29.64</v>
      </c>
      <c r="I185" s="137"/>
      <c r="J185" s="138">
        <f t="shared" si="0"/>
        <v>0</v>
      </c>
      <c r="K185" s="134" t="s">
        <v>180</v>
      </c>
      <c r="L185" s="32"/>
      <c r="M185" s="139" t="s">
        <v>1</v>
      </c>
      <c r="N185" s="140" t="s">
        <v>45</v>
      </c>
      <c r="P185" s="141">
        <f t="shared" si="1"/>
        <v>0</v>
      </c>
      <c r="Q185" s="141">
        <v>2.0000000000000001E-4</v>
      </c>
      <c r="R185" s="141">
        <f t="shared" si="2"/>
        <v>5.9280000000000001E-3</v>
      </c>
      <c r="S185" s="141">
        <v>0</v>
      </c>
      <c r="T185" s="142">
        <f t="shared" si="3"/>
        <v>0</v>
      </c>
      <c r="AR185" s="143" t="s">
        <v>169</v>
      </c>
      <c r="AT185" s="143" t="s">
        <v>165</v>
      </c>
      <c r="AU185" s="143" t="s">
        <v>90</v>
      </c>
      <c r="AY185" s="17" t="s">
        <v>161</v>
      </c>
      <c r="BE185" s="144">
        <f t="shared" si="4"/>
        <v>0</v>
      </c>
      <c r="BF185" s="144">
        <f t="shared" si="5"/>
        <v>0</v>
      </c>
      <c r="BG185" s="144">
        <f t="shared" si="6"/>
        <v>0</v>
      </c>
      <c r="BH185" s="144">
        <f t="shared" si="7"/>
        <v>0</v>
      </c>
      <c r="BI185" s="144">
        <f t="shared" si="8"/>
        <v>0</v>
      </c>
      <c r="BJ185" s="17" t="s">
        <v>88</v>
      </c>
      <c r="BK185" s="144">
        <f t="shared" si="9"/>
        <v>0</v>
      </c>
      <c r="BL185" s="17" t="s">
        <v>169</v>
      </c>
      <c r="BM185" s="143" t="s">
        <v>522</v>
      </c>
    </row>
    <row r="186" spans="2:65" s="1" customFormat="1" ht="24.2" customHeight="1">
      <c r="B186" s="32"/>
      <c r="C186" s="132" t="s">
        <v>367</v>
      </c>
      <c r="D186" s="132" t="s">
        <v>165</v>
      </c>
      <c r="E186" s="133" t="s">
        <v>1719</v>
      </c>
      <c r="F186" s="134" t="s">
        <v>1720</v>
      </c>
      <c r="G186" s="135" t="s">
        <v>266</v>
      </c>
      <c r="H186" s="136">
        <v>67.53</v>
      </c>
      <c r="I186" s="137"/>
      <c r="J186" s="138">
        <f t="shared" si="0"/>
        <v>0</v>
      </c>
      <c r="K186" s="134" t="s">
        <v>180</v>
      </c>
      <c r="L186" s="32"/>
      <c r="M186" s="139" t="s">
        <v>1</v>
      </c>
      <c r="N186" s="140" t="s">
        <v>45</v>
      </c>
      <c r="P186" s="141">
        <f t="shared" si="1"/>
        <v>0</v>
      </c>
      <c r="Q186" s="141">
        <v>1.2999999999999999E-4</v>
      </c>
      <c r="R186" s="141">
        <f t="shared" si="2"/>
        <v>8.7788999999999992E-3</v>
      </c>
      <c r="S186" s="141">
        <v>0</v>
      </c>
      <c r="T186" s="142">
        <f t="shared" si="3"/>
        <v>0</v>
      </c>
      <c r="AR186" s="143" t="s">
        <v>169</v>
      </c>
      <c r="AT186" s="143" t="s">
        <v>165</v>
      </c>
      <c r="AU186" s="143" t="s">
        <v>90</v>
      </c>
      <c r="AY186" s="17" t="s">
        <v>161</v>
      </c>
      <c r="BE186" s="144">
        <f t="shared" si="4"/>
        <v>0</v>
      </c>
      <c r="BF186" s="144">
        <f t="shared" si="5"/>
        <v>0</v>
      </c>
      <c r="BG186" s="144">
        <f t="shared" si="6"/>
        <v>0</v>
      </c>
      <c r="BH186" s="144">
        <f t="shared" si="7"/>
        <v>0</v>
      </c>
      <c r="BI186" s="144">
        <f t="shared" si="8"/>
        <v>0</v>
      </c>
      <c r="BJ186" s="17" t="s">
        <v>88</v>
      </c>
      <c r="BK186" s="144">
        <f t="shared" si="9"/>
        <v>0</v>
      </c>
      <c r="BL186" s="17" t="s">
        <v>169</v>
      </c>
      <c r="BM186" s="143" t="s">
        <v>530</v>
      </c>
    </row>
    <row r="187" spans="2:65" s="13" customFormat="1" ht="11.25">
      <c r="B187" s="152"/>
      <c r="D187" s="146" t="s">
        <v>172</v>
      </c>
      <c r="E187" s="153" t="s">
        <v>1</v>
      </c>
      <c r="F187" s="154" t="s">
        <v>1721</v>
      </c>
      <c r="H187" s="155">
        <v>67.53</v>
      </c>
      <c r="I187" s="156"/>
      <c r="L187" s="152"/>
      <c r="M187" s="157"/>
      <c r="T187" s="158"/>
      <c r="AT187" s="153" t="s">
        <v>172</v>
      </c>
      <c r="AU187" s="153" t="s">
        <v>90</v>
      </c>
      <c r="AV187" s="13" t="s">
        <v>90</v>
      </c>
      <c r="AW187" s="13" t="s">
        <v>34</v>
      </c>
      <c r="AX187" s="13" t="s">
        <v>80</v>
      </c>
      <c r="AY187" s="153" t="s">
        <v>161</v>
      </c>
    </row>
    <row r="188" spans="2:65" s="14" customFormat="1" ht="11.25">
      <c r="B188" s="159"/>
      <c r="D188" s="146" t="s">
        <v>172</v>
      </c>
      <c r="E188" s="160" t="s">
        <v>1</v>
      </c>
      <c r="F188" s="161" t="s">
        <v>177</v>
      </c>
      <c r="H188" s="162">
        <v>67.53</v>
      </c>
      <c r="I188" s="163"/>
      <c r="L188" s="159"/>
      <c r="M188" s="164"/>
      <c r="T188" s="165"/>
      <c r="AT188" s="160" t="s">
        <v>172</v>
      </c>
      <c r="AU188" s="160" t="s">
        <v>90</v>
      </c>
      <c r="AV188" s="14" t="s">
        <v>169</v>
      </c>
      <c r="AW188" s="14" t="s">
        <v>34</v>
      </c>
      <c r="AX188" s="14" t="s">
        <v>88</v>
      </c>
      <c r="AY188" s="160" t="s">
        <v>161</v>
      </c>
    </row>
    <row r="189" spans="2:65" s="11" customFormat="1" ht="22.9" customHeight="1">
      <c r="B189" s="120"/>
      <c r="D189" s="121" t="s">
        <v>79</v>
      </c>
      <c r="E189" s="130" t="s">
        <v>1141</v>
      </c>
      <c r="F189" s="130" t="s">
        <v>1142</v>
      </c>
      <c r="I189" s="123"/>
      <c r="J189" s="131">
        <f>BK189</f>
        <v>0</v>
      </c>
      <c r="L189" s="120"/>
      <c r="M189" s="125"/>
      <c r="P189" s="126">
        <f>P190</f>
        <v>0</v>
      </c>
      <c r="R189" s="126">
        <f>R190</f>
        <v>0</v>
      </c>
      <c r="T189" s="127">
        <f>T190</f>
        <v>0</v>
      </c>
      <c r="AR189" s="121" t="s">
        <v>88</v>
      </c>
      <c r="AT189" s="128" t="s">
        <v>79</v>
      </c>
      <c r="AU189" s="128" t="s">
        <v>88</v>
      </c>
      <c r="AY189" s="121" t="s">
        <v>161</v>
      </c>
      <c r="BK189" s="129">
        <f>BK190</f>
        <v>0</v>
      </c>
    </row>
    <row r="190" spans="2:65" s="1" customFormat="1" ht="24.2" customHeight="1">
      <c r="B190" s="32"/>
      <c r="C190" s="132" t="s">
        <v>375</v>
      </c>
      <c r="D190" s="132" t="s">
        <v>165</v>
      </c>
      <c r="E190" s="133" t="s">
        <v>1722</v>
      </c>
      <c r="F190" s="134" t="s">
        <v>1723</v>
      </c>
      <c r="G190" s="135" t="s">
        <v>185</v>
      </c>
      <c r="H190" s="136">
        <v>18.050999999999998</v>
      </c>
      <c r="I190" s="137"/>
      <c r="J190" s="138">
        <f>ROUND(I190*H190,2)</f>
        <v>0</v>
      </c>
      <c r="K190" s="134" t="s">
        <v>180</v>
      </c>
      <c r="L190" s="32"/>
      <c r="M190" s="183" t="s">
        <v>1</v>
      </c>
      <c r="N190" s="184" t="s">
        <v>45</v>
      </c>
      <c r="O190" s="185"/>
      <c r="P190" s="186">
        <f>O190*H190</f>
        <v>0</v>
      </c>
      <c r="Q190" s="186">
        <v>0</v>
      </c>
      <c r="R190" s="186">
        <f>Q190*H190</f>
        <v>0</v>
      </c>
      <c r="S190" s="186">
        <v>0</v>
      </c>
      <c r="T190" s="187">
        <f>S190*H190</f>
        <v>0</v>
      </c>
      <c r="AR190" s="143" t="s">
        <v>169</v>
      </c>
      <c r="AT190" s="143" t="s">
        <v>165</v>
      </c>
      <c r="AU190" s="143" t="s">
        <v>90</v>
      </c>
      <c r="AY190" s="17" t="s">
        <v>161</v>
      </c>
      <c r="BE190" s="144">
        <f>IF(N190="základní",J190,0)</f>
        <v>0</v>
      </c>
      <c r="BF190" s="144">
        <f>IF(N190="snížená",J190,0)</f>
        <v>0</v>
      </c>
      <c r="BG190" s="144">
        <f>IF(N190="zákl. přenesená",J190,0)</f>
        <v>0</v>
      </c>
      <c r="BH190" s="144">
        <f>IF(N190="sníž. přenesená",J190,0)</f>
        <v>0</v>
      </c>
      <c r="BI190" s="144">
        <f>IF(N190="nulová",J190,0)</f>
        <v>0</v>
      </c>
      <c r="BJ190" s="17" t="s">
        <v>88</v>
      </c>
      <c r="BK190" s="144">
        <f>ROUND(I190*H190,2)</f>
        <v>0</v>
      </c>
      <c r="BL190" s="17" t="s">
        <v>169</v>
      </c>
      <c r="BM190" s="143" t="s">
        <v>543</v>
      </c>
    </row>
    <row r="191" spans="2:65" s="1" customFormat="1" ht="6.95" customHeight="1">
      <c r="B191" s="44"/>
      <c r="C191" s="45"/>
      <c r="D191" s="45"/>
      <c r="E191" s="45"/>
      <c r="F191" s="45"/>
      <c r="G191" s="45"/>
      <c r="H191" s="45"/>
      <c r="I191" s="45"/>
      <c r="J191" s="45"/>
      <c r="K191" s="45"/>
      <c r="L191" s="32"/>
    </row>
  </sheetData>
  <sheetProtection algorithmName="SHA-512" hashValue="dGpa/pRN/VvyD9itCEM2ZQXeCO4VJQ2drXAs/uBzMv+xLccFcRxMdC365KJ7r+2IJrkhAm+CFm9VnkOdifaOYQ==" saltValue="phUJFigrNtFbZiteqvAskK463vGe1OM9RWgBsvvL4QNOJskHgfc8k/0xc/rxrItWIpXzdo7KlawTLpX95rDjFA==" spinCount="100000" sheet="1" objects="1" scenarios="1" formatColumns="0" formatRows="0" autoFilter="0"/>
  <autoFilter ref="C120:K190" xr:uid="{00000000-0009-0000-0000-000005000000}"/>
  <mergeCells count="9">
    <mergeCell ref="E87:H87"/>
    <mergeCell ref="E111:H111"/>
    <mergeCell ref="E113:H113"/>
    <mergeCell ref="L2:V2"/>
    <mergeCell ref="E7:H7"/>
    <mergeCell ref="E9:H9"/>
    <mergeCell ref="E18:H18"/>
    <mergeCell ref="E27:H27"/>
    <mergeCell ref="E85:H85"/>
  </mergeCells>
  <pageMargins left="0.39370078740157483" right="0.39370078740157483" top="0.39370078740157483" bottom="0.39370078740157483" header="0" footer="0"/>
  <pageSetup paperSize="9" scale="76" fitToHeight="0" orientation="portrait"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2:BM360"/>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9"/>
      <c r="M2" s="219"/>
      <c r="N2" s="219"/>
      <c r="O2" s="219"/>
      <c r="P2" s="219"/>
      <c r="Q2" s="219"/>
      <c r="R2" s="219"/>
      <c r="S2" s="219"/>
      <c r="T2" s="219"/>
      <c r="U2" s="219"/>
      <c r="V2" s="219"/>
      <c r="AT2" s="17" t="s">
        <v>106</v>
      </c>
    </row>
    <row r="3" spans="2:46" ht="6.95" customHeight="1">
      <c r="B3" s="18"/>
      <c r="C3" s="19"/>
      <c r="D3" s="19"/>
      <c r="E3" s="19"/>
      <c r="F3" s="19"/>
      <c r="G3" s="19"/>
      <c r="H3" s="19"/>
      <c r="I3" s="19"/>
      <c r="J3" s="19"/>
      <c r="K3" s="19"/>
      <c r="L3" s="20"/>
      <c r="AT3" s="17" t="s">
        <v>90</v>
      </c>
    </row>
    <row r="4" spans="2:46" ht="24.95" customHeight="1">
      <c r="B4" s="20"/>
      <c r="D4" s="21" t="s">
        <v>111</v>
      </c>
      <c r="L4" s="20"/>
      <c r="M4" s="88" t="s">
        <v>10</v>
      </c>
      <c r="AT4" s="17" t="s">
        <v>4</v>
      </c>
    </row>
    <row r="5" spans="2:46" ht="6.95" customHeight="1">
      <c r="B5" s="20"/>
      <c r="L5" s="20"/>
    </row>
    <row r="6" spans="2:46" ht="12" customHeight="1">
      <c r="B6" s="20"/>
      <c r="D6" s="27" t="s">
        <v>16</v>
      </c>
      <c r="L6" s="20"/>
    </row>
    <row r="7" spans="2:46" ht="16.5" customHeight="1">
      <c r="B7" s="20"/>
      <c r="E7" s="234" t="str">
        <f>'Rekapitulace stavby'!K6</f>
        <v>III/2444 a III/0105A Přezletice, průtah - III. etapa</v>
      </c>
      <c r="F7" s="235"/>
      <c r="G7" s="235"/>
      <c r="H7" s="235"/>
      <c r="L7" s="20"/>
    </row>
    <row r="8" spans="2:46" s="1" customFormat="1" ht="12" customHeight="1">
      <c r="B8" s="32"/>
      <c r="D8" s="27" t="s">
        <v>112</v>
      </c>
      <c r="L8" s="32"/>
    </row>
    <row r="9" spans="2:46" s="1" customFormat="1" ht="30" customHeight="1">
      <c r="B9" s="32"/>
      <c r="E9" s="196" t="s">
        <v>1724</v>
      </c>
      <c r="F9" s="236"/>
      <c r="G9" s="236"/>
      <c r="H9" s="236"/>
      <c r="L9" s="32"/>
    </row>
    <row r="10" spans="2:46" s="1" customFormat="1" ht="11.25">
      <c r="B10" s="32"/>
      <c r="L10" s="32"/>
    </row>
    <row r="11" spans="2:46" s="1" customFormat="1" ht="12" customHeight="1">
      <c r="B11" s="32"/>
      <c r="D11" s="27" t="s">
        <v>18</v>
      </c>
      <c r="F11" s="25" t="s">
        <v>1</v>
      </c>
      <c r="I11" s="27" t="s">
        <v>19</v>
      </c>
      <c r="J11" s="25" t="s">
        <v>1</v>
      </c>
      <c r="L11" s="32"/>
    </row>
    <row r="12" spans="2:46" s="1" customFormat="1" ht="12" customHeight="1">
      <c r="B12" s="32"/>
      <c r="D12" s="27" t="s">
        <v>20</v>
      </c>
      <c r="F12" s="25" t="s">
        <v>1725</v>
      </c>
      <c r="I12" s="27" t="s">
        <v>22</v>
      </c>
      <c r="J12" s="52" t="str">
        <f>'Rekapitulace stavby'!AN8</f>
        <v>10. 7. 2025</v>
      </c>
      <c r="L12" s="32"/>
    </row>
    <row r="13" spans="2:46" s="1" customFormat="1" ht="10.9" customHeight="1">
      <c r="B13" s="32"/>
      <c r="L13" s="32"/>
    </row>
    <row r="14" spans="2:46" s="1" customFormat="1" ht="12" customHeight="1">
      <c r="B14" s="32"/>
      <c r="D14" s="27" t="s">
        <v>24</v>
      </c>
      <c r="I14" s="27" t="s">
        <v>25</v>
      </c>
      <c r="J14" s="25" t="s">
        <v>1</v>
      </c>
      <c r="L14" s="32"/>
    </row>
    <row r="15" spans="2:46" s="1" customFormat="1" ht="18" customHeight="1">
      <c r="B15" s="32"/>
      <c r="E15" s="25" t="s">
        <v>26</v>
      </c>
      <c r="I15" s="27" t="s">
        <v>27</v>
      </c>
      <c r="J15" s="25" t="s">
        <v>1</v>
      </c>
      <c r="L15" s="32"/>
    </row>
    <row r="16" spans="2:46" s="1" customFormat="1" ht="6.95" customHeight="1">
      <c r="B16" s="32"/>
      <c r="L16" s="32"/>
    </row>
    <row r="17" spans="2:12" s="1" customFormat="1" ht="12" customHeight="1">
      <c r="B17" s="32"/>
      <c r="D17" s="27" t="s">
        <v>28</v>
      </c>
      <c r="I17" s="27" t="s">
        <v>25</v>
      </c>
      <c r="J17" s="28" t="str">
        <f>'Rekapitulace stavby'!AN13</f>
        <v>Vyplň údaj</v>
      </c>
      <c r="L17" s="32"/>
    </row>
    <row r="18" spans="2:12" s="1" customFormat="1" ht="18" customHeight="1">
      <c r="B18" s="32"/>
      <c r="E18" s="237" t="str">
        <f>'Rekapitulace stavby'!E14</f>
        <v>Vyplň údaj</v>
      </c>
      <c r="F18" s="218"/>
      <c r="G18" s="218"/>
      <c r="H18" s="218"/>
      <c r="I18" s="27" t="s">
        <v>27</v>
      </c>
      <c r="J18" s="28" t="str">
        <f>'Rekapitulace stavby'!AN14</f>
        <v>Vyplň údaj</v>
      </c>
      <c r="L18" s="32"/>
    </row>
    <row r="19" spans="2:12" s="1" customFormat="1" ht="6.95" customHeight="1">
      <c r="B19" s="32"/>
      <c r="L19" s="32"/>
    </row>
    <row r="20" spans="2:12" s="1" customFormat="1" ht="12" customHeight="1">
      <c r="B20" s="32"/>
      <c r="D20" s="27" t="s">
        <v>30</v>
      </c>
      <c r="I20" s="27" t="s">
        <v>25</v>
      </c>
      <c r="J20" s="25" t="s">
        <v>1726</v>
      </c>
      <c r="L20" s="32"/>
    </row>
    <row r="21" spans="2:12" s="1" customFormat="1" ht="18" customHeight="1">
      <c r="B21" s="32"/>
      <c r="E21" s="25" t="s">
        <v>1727</v>
      </c>
      <c r="I21" s="27" t="s">
        <v>27</v>
      </c>
      <c r="J21" s="25" t="s">
        <v>1728</v>
      </c>
      <c r="L21" s="32"/>
    </row>
    <row r="22" spans="2:12" s="1" customFormat="1" ht="6.95" customHeight="1">
      <c r="B22" s="32"/>
      <c r="L22" s="32"/>
    </row>
    <row r="23" spans="2:12" s="1" customFormat="1" ht="12" customHeight="1">
      <c r="B23" s="32"/>
      <c r="D23" s="27" t="s">
        <v>35</v>
      </c>
      <c r="I23" s="27" t="s">
        <v>25</v>
      </c>
      <c r="J23" s="25" t="s">
        <v>1726</v>
      </c>
      <c r="L23" s="32"/>
    </row>
    <row r="24" spans="2:12" s="1" customFormat="1" ht="18" customHeight="1">
      <c r="B24" s="32"/>
      <c r="E24" s="25" t="s">
        <v>1727</v>
      </c>
      <c r="I24" s="27" t="s">
        <v>27</v>
      </c>
      <c r="J24" s="25" t="s">
        <v>1728</v>
      </c>
      <c r="L24" s="32"/>
    </row>
    <row r="25" spans="2:12" s="1" customFormat="1" ht="6.95" customHeight="1">
      <c r="B25" s="32"/>
      <c r="L25" s="32"/>
    </row>
    <row r="26" spans="2:12" s="1" customFormat="1" ht="12" customHeight="1">
      <c r="B26" s="32"/>
      <c r="D26" s="27" t="s">
        <v>38</v>
      </c>
      <c r="L26" s="32"/>
    </row>
    <row r="27" spans="2:12" s="7" customFormat="1" ht="16.5" customHeight="1">
      <c r="B27" s="89"/>
      <c r="E27" s="223" t="s">
        <v>1</v>
      </c>
      <c r="F27" s="223"/>
      <c r="G27" s="223"/>
      <c r="H27" s="223"/>
      <c r="L27" s="89"/>
    </row>
    <row r="28" spans="2:12" s="1" customFormat="1" ht="6.95" customHeight="1">
      <c r="B28" s="32"/>
      <c r="L28" s="32"/>
    </row>
    <row r="29" spans="2:12" s="1" customFormat="1" ht="6.95" customHeight="1">
      <c r="B29" s="32"/>
      <c r="D29" s="53"/>
      <c r="E29" s="53"/>
      <c r="F29" s="53"/>
      <c r="G29" s="53"/>
      <c r="H29" s="53"/>
      <c r="I29" s="53"/>
      <c r="J29" s="53"/>
      <c r="K29" s="53"/>
      <c r="L29" s="32"/>
    </row>
    <row r="30" spans="2:12" s="1" customFormat="1" ht="25.35" customHeight="1">
      <c r="B30" s="32"/>
      <c r="D30" s="90" t="s">
        <v>40</v>
      </c>
      <c r="J30" s="66">
        <f>ROUNDUP(J127, 2)</f>
        <v>0</v>
      </c>
      <c r="L30" s="32"/>
    </row>
    <row r="31" spans="2:12" s="1" customFormat="1" ht="6.95" customHeight="1">
      <c r="B31" s="32"/>
      <c r="D31" s="53"/>
      <c r="E31" s="53"/>
      <c r="F31" s="53"/>
      <c r="G31" s="53"/>
      <c r="H31" s="53"/>
      <c r="I31" s="53"/>
      <c r="J31" s="53"/>
      <c r="K31" s="53"/>
      <c r="L31" s="32"/>
    </row>
    <row r="32" spans="2:12" s="1" customFormat="1" ht="14.45" customHeight="1">
      <c r="B32" s="32"/>
      <c r="F32" s="35" t="s">
        <v>42</v>
      </c>
      <c r="I32" s="35" t="s">
        <v>41</v>
      </c>
      <c r="J32" s="35" t="s">
        <v>43</v>
      </c>
      <c r="L32" s="32"/>
    </row>
    <row r="33" spans="2:12" s="1" customFormat="1" ht="14.45" customHeight="1">
      <c r="B33" s="32"/>
      <c r="D33" s="55" t="s">
        <v>44</v>
      </c>
      <c r="E33" s="27" t="s">
        <v>45</v>
      </c>
      <c r="F33" s="91">
        <f>ROUNDUP((SUM(BE127:BE359)),  2)</f>
        <v>0</v>
      </c>
      <c r="I33" s="92">
        <v>0.21</v>
      </c>
      <c r="J33" s="91">
        <f>ROUNDUP(((SUM(BE127:BE359))*I33),  2)</f>
        <v>0</v>
      </c>
      <c r="L33" s="32"/>
    </row>
    <row r="34" spans="2:12" s="1" customFormat="1" ht="14.45" customHeight="1">
      <c r="B34" s="32"/>
      <c r="E34" s="27" t="s">
        <v>46</v>
      </c>
      <c r="F34" s="91">
        <f>ROUNDUP((SUM(BF127:BF359)),  2)</f>
        <v>0</v>
      </c>
      <c r="I34" s="92">
        <v>0.12</v>
      </c>
      <c r="J34" s="91">
        <f>ROUNDUP(((SUM(BF127:BF359))*I34),  2)</f>
        <v>0</v>
      </c>
      <c r="L34" s="32"/>
    </row>
    <row r="35" spans="2:12" s="1" customFormat="1" ht="14.45" hidden="1" customHeight="1">
      <c r="B35" s="32"/>
      <c r="E35" s="27" t="s">
        <v>47</v>
      </c>
      <c r="F35" s="91">
        <f>ROUNDUP((SUM(BG127:BG359)),  2)</f>
        <v>0</v>
      </c>
      <c r="I35" s="92">
        <v>0.21</v>
      </c>
      <c r="J35" s="91">
        <f>0</f>
        <v>0</v>
      </c>
      <c r="L35" s="32"/>
    </row>
    <row r="36" spans="2:12" s="1" customFormat="1" ht="14.45" hidden="1" customHeight="1">
      <c r="B36" s="32"/>
      <c r="E36" s="27" t="s">
        <v>48</v>
      </c>
      <c r="F36" s="91">
        <f>ROUNDUP((SUM(BH127:BH359)),  2)</f>
        <v>0</v>
      </c>
      <c r="I36" s="92">
        <v>0.12</v>
      </c>
      <c r="J36" s="91">
        <f>0</f>
        <v>0</v>
      </c>
      <c r="L36" s="32"/>
    </row>
    <row r="37" spans="2:12" s="1" customFormat="1" ht="14.45" hidden="1" customHeight="1">
      <c r="B37" s="32"/>
      <c r="E37" s="27" t="s">
        <v>49</v>
      </c>
      <c r="F37" s="91">
        <f>ROUNDUP((SUM(BI127:BI359)),  2)</f>
        <v>0</v>
      </c>
      <c r="I37" s="92">
        <v>0</v>
      </c>
      <c r="J37" s="91">
        <f>0</f>
        <v>0</v>
      </c>
      <c r="L37" s="32"/>
    </row>
    <row r="38" spans="2:12" s="1" customFormat="1" ht="6.95" customHeight="1">
      <c r="B38" s="32"/>
      <c r="L38" s="32"/>
    </row>
    <row r="39" spans="2:12" s="1" customFormat="1" ht="25.35" customHeight="1">
      <c r="B39" s="32"/>
      <c r="C39" s="93"/>
      <c r="D39" s="94" t="s">
        <v>50</v>
      </c>
      <c r="E39" s="57"/>
      <c r="F39" s="57"/>
      <c r="G39" s="95" t="s">
        <v>51</v>
      </c>
      <c r="H39" s="96" t="s">
        <v>52</v>
      </c>
      <c r="I39" s="57"/>
      <c r="J39" s="97">
        <f>SUM(J30:J37)</f>
        <v>0</v>
      </c>
      <c r="K39" s="98"/>
      <c r="L39" s="32"/>
    </row>
    <row r="40" spans="2:12" s="1" customFormat="1" ht="14.45" customHeight="1">
      <c r="B40" s="32"/>
      <c r="L40" s="32"/>
    </row>
    <row r="41" spans="2:12" ht="14.45" customHeight="1">
      <c r="B41" s="20"/>
      <c r="L41" s="20"/>
    </row>
    <row r="42" spans="2:12" ht="14.45" customHeight="1">
      <c r="B42" s="20"/>
      <c r="L42" s="20"/>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53</v>
      </c>
      <c r="E50" s="42"/>
      <c r="F50" s="42"/>
      <c r="G50" s="41" t="s">
        <v>54</v>
      </c>
      <c r="H50" s="42"/>
      <c r="I50" s="42"/>
      <c r="J50" s="42"/>
      <c r="K50" s="42"/>
      <c r="L50" s="32"/>
    </row>
    <row r="51" spans="2:12" ht="11.25">
      <c r="B51" s="20"/>
      <c r="L51" s="20"/>
    </row>
    <row r="52" spans="2:12" ht="11.25">
      <c r="B52" s="20"/>
      <c r="L52" s="20"/>
    </row>
    <row r="53" spans="2:12" ht="11.25">
      <c r="B53" s="20"/>
      <c r="L53" s="20"/>
    </row>
    <row r="54" spans="2:12" ht="11.25">
      <c r="B54" s="20"/>
      <c r="L54" s="20"/>
    </row>
    <row r="55" spans="2:12" ht="11.25">
      <c r="B55" s="20"/>
      <c r="L55" s="20"/>
    </row>
    <row r="56" spans="2:12" ht="11.25">
      <c r="B56" s="20"/>
      <c r="L56" s="20"/>
    </row>
    <row r="57" spans="2:12" ht="11.25">
      <c r="B57" s="20"/>
      <c r="L57" s="20"/>
    </row>
    <row r="58" spans="2:12" ht="11.25">
      <c r="B58" s="20"/>
      <c r="L58" s="20"/>
    </row>
    <row r="59" spans="2:12" ht="11.25">
      <c r="B59" s="20"/>
      <c r="L59" s="20"/>
    </row>
    <row r="60" spans="2:12" ht="11.25">
      <c r="B60" s="20"/>
      <c r="L60" s="20"/>
    </row>
    <row r="61" spans="2:12" s="1" customFormat="1" ht="12.75">
      <c r="B61" s="32"/>
      <c r="D61" s="43" t="s">
        <v>55</v>
      </c>
      <c r="E61" s="34"/>
      <c r="F61" s="99" t="s">
        <v>56</v>
      </c>
      <c r="G61" s="43" t="s">
        <v>55</v>
      </c>
      <c r="H61" s="34"/>
      <c r="I61" s="34"/>
      <c r="J61" s="100" t="s">
        <v>56</v>
      </c>
      <c r="K61" s="34"/>
      <c r="L61" s="32"/>
    </row>
    <row r="62" spans="2:12" ht="11.25">
      <c r="B62" s="20"/>
      <c r="L62" s="20"/>
    </row>
    <row r="63" spans="2:12" ht="11.25">
      <c r="B63" s="20"/>
      <c r="L63" s="20"/>
    </row>
    <row r="64" spans="2:12" ht="11.25">
      <c r="B64" s="20"/>
      <c r="L64" s="20"/>
    </row>
    <row r="65" spans="2:12" s="1" customFormat="1" ht="12.75">
      <c r="B65" s="32"/>
      <c r="D65" s="41" t="s">
        <v>57</v>
      </c>
      <c r="E65" s="42"/>
      <c r="F65" s="42"/>
      <c r="G65" s="41" t="s">
        <v>58</v>
      </c>
      <c r="H65" s="42"/>
      <c r="I65" s="42"/>
      <c r="J65" s="42"/>
      <c r="K65" s="42"/>
      <c r="L65" s="32"/>
    </row>
    <row r="66" spans="2:12" ht="11.25">
      <c r="B66" s="20"/>
      <c r="L66" s="20"/>
    </row>
    <row r="67" spans="2:12" ht="11.25">
      <c r="B67" s="20"/>
      <c r="L67" s="20"/>
    </row>
    <row r="68" spans="2:12" ht="11.25">
      <c r="B68" s="20"/>
      <c r="L68" s="20"/>
    </row>
    <row r="69" spans="2:12" ht="11.25">
      <c r="B69" s="20"/>
      <c r="L69" s="20"/>
    </row>
    <row r="70" spans="2:12" ht="11.25">
      <c r="B70" s="20"/>
      <c r="L70" s="20"/>
    </row>
    <row r="71" spans="2:12" ht="11.25">
      <c r="B71" s="20"/>
      <c r="L71" s="20"/>
    </row>
    <row r="72" spans="2:12" ht="11.25">
      <c r="B72" s="20"/>
      <c r="L72" s="20"/>
    </row>
    <row r="73" spans="2:12" ht="11.25">
      <c r="B73" s="20"/>
      <c r="L73" s="20"/>
    </row>
    <row r="74" spans="2:12" ht="11.25">
      <c r="B74" s="20"/>
      <c r="L74" s="20"/>
    </row>
    <row r="75" spans="2:12" ht="11.25">
      <c r="B75" s="20"/>
      <c r="L75" s="20"/>
    </row>
    <row r="76" spans="2:12" s="1" customFormat="1" ht="12.75">
      <c r="B76" s="32"/>
      <c r="D76" s="43" t="s">
        <v>55</v>
      </c>
      <c r="E76" s="34"/>
      <c r="F76" s="99" t="s">
        <v>56</v>
      </c>
      <c r="G76" s="43" t="s">
        <v>55</v>
      </c>
      <c r="H76" s="34"/>
      <c r="I76" s="34"/>
      <c r="J76" s="100" t="s">
        <v>56</v>
      </c>
      <c r="K76" s="34"/>
      <c r="L76" s="32"/>
    </row>
    <row r="77" spans="2:12" s="1" customFormat="1" ht="14.45" customHeight="1">
      <c r="B77" s="44"/>
      <c r="C77" s="45"/>
      <c r="D77" s="45"/>
      <c r="E77" s="45"/>
      <c r="F77" s="45"/>
      <c r="G77" s="45"/>
      <c r="H77" s="45"/>
      <c r="I77" s="45"/>
      <c r="J77" s="45"/>
      <c r="K77" s="45"/>
      <c r="L77" s="32"/>
    </row>
    <row r="81" spans="2:47" s="1" customFormat="1" ht="6.95" customHeight="1">
      <c r="B81" s="46"/>
      <c r="C81" s="47"/>
      <c r="D81" s="47"/>
      <c r="E81" s="47"/>
      <c r="F81" s="47"/>
      <c r="G81" s="47"/>
      <c r="H81" s="47"/>
      <c r="I81" s="47"/>
      <c r="J81" s="47"/>
      <c r="K81" s="47"/>
      <c r="L81" s="32"/>
    </row>
    <row r="82" spans="2:47" s="1" customFormat="1" ht="24.95" customHeight="1">
      <c r="B82" s="32"/>
      <c r="C82" s="21" t="s">
        <v>114</v>
      </c>
      <c r="L82" s="32"/>
    </row>
    <row r="83" spans="2:47" s="1" customFormat="1" ht="6.95" customHeight="1">
      <c r="B83" s="32"/>
      <c r="L83" s="32"/>
    </row>
    <row r="84" spans="2:47" s="1" customFormat="1" ht="12" customHeight="1">
      <c r="B84" s="32"/>
      <c r="C84" s="27" t="s">
        <v>16</v>
      </c>
      <c r="L84" s="32"/>
    </row>
    <row r="85" spans="2:47" s="1" customFormat="1" ht="16.5" customHeight="1">
      <c r="B85" s="32"/>
      <c r="E85" s="234" t="str">
        <f>E7</f>
        <v>III/2444 a III/0105A Přezletice, průtah - III. etapa</v>
      </c>
      <c r="F85" s="235"/>
      <c r="G85" s="235"/>
      <c r="H85" s="235"/>
      <c r="L85" s="32"/>
    </row>
    <row r="86" spans="2:47" s="1" customFormat="1" ht="12" customHeight="1">
      <c r="B86" s="32"/>
      <c r="C86" s="27" t="s">
        <v>112</v>
      </c>
      <c r="L86" s="32"/>
    </row>
    <row r="87" spans="2:47" s="1" customFormat="1" ht="30" customHeight="1">
      <c r="B87" s="32"/>
      <c r="E87" s="196" t="str">
        <f>E9</f>
        <v>SO.501-III - SO.501-III - Přeložky plynovodního vedení - III. etapa</v>
      </c>
      <c r="F87" s="236"/>
      <c r="G87" s="236"/>
      <c r="H87" s="236"/>
      <c r="L87" s="32"/>
    </row>
    <row r="88" spans="2:47" s="1" customFormat="1" ht="6.95" customHeight="1">
      <c r="B88" s="32"/>
      <c r="L88" s="32"/>
    </row>
    <row r="89" spans="2:47" s="1" customFormat="1" ht="12" customHeight="1">
      <c r="B89" s="32"/>
      <c r="C89" s="27" t="s">
        <v>20</v>
      </c>
      <c r="F89" s="25" t="str">
        <f>F12</f>
        <v>Přezletice</v>
      </c>
      <c r="I89" s="27" t="s">
        <v>22</v>
      </c>
      <c r="J89" s="52" t="str">
        <f>IF(J12="","",J12)</f>
        <v>10. 7. 2025</v>
      </c>
      <c r="L89" s="32"/>
    </row>
    <row r="90" spans="2:47" s="1" customFormat="1" ht="6.95" customHeight="1">
      <c r="B90" s="32"/>
      <c r="L90" s="32"/>
    </row>
    <row r="91" spans="2:47" s="1" customFormat="1" ht="15.2" customHeight="1">
      <c r="B91" s="32"/>
      <c r="C91" s="27" t="s">
        <v>24</v>
      </c>
      <c r="F91" s="25" t="str">
        <f>E15</f>
        <v>KSÚS středočeského kraje, Obec Přezletice</v>
      </c>
      <c r="I91" s="27" t="s">
        <v>30</v>
      </c>
      <c r="J91" s="30" t="str">
        <f>E21</f>
        <v>LABRON s.r.o.</v>
      </c>
      <c r="L91" s="32"/>
    </row>
    <row r="92" spans="2:47" s="1" customFormat="1" ht="15.2" customHeight="1">
      <c r="B92" s="32"/>
      <c r="C92" s="27" t="s">
        <v>28</v>
      </c>
      <c r="F92" s="25" t="str">
        <f>IF(E18="","",E18)</f>
        <v>Vyplň údaj</v>
      </c>
      <c r="I92" s="27" t="s">
        <v>35</v>
      </c>
      <c r="J92" s="30" t="str">
        <f>E24</f>
        <v>LABRON s.r.o.</v>
      </c>
      <c r="L92" s="32"/>
    </row>
    <row r="93" spans="2:47" s="1" customFormat="1" ht="10.35" customHeight="1">
      <c r="B93" s="32"/>
      <c r="L93" s="32"/>
    </row>
    <row r="94" spans="2:47" s="1" customFormat="1" ht="29.25" customHeight="1">
      <c r="B94" s="32"/>
      <c r="C94" s="101" t="s">
        <v>115</v>
      </c>
      <c r="D94" s="93"/>
      <c r="E94" s="93"/>
      <c r="F94" s="93"/>
      <c r="G94" s="93"/>
      <c r="H94" s="93"/>
      <c r="I94" s="93"/>
      <c r="J94" s="102" t="s">
        <v>116</v>
      </c>
      <c r="K94" s="93"/>
      <c r="L94" s="32"/>
    </row>
    <row r="95" spans="2:47" s="1" customFormat="1" ht="10.35" customHeight="1">
      <c r="B95" s="32"/>
      <c r="L95" s="32"/>
    </row>
    <row r="96" spans="2:47" s="1" customFormat="1" ht="22.9" customHeight="1">
      <c r="B96" s="32"/>
      <c r="C96" s="103" t="s">
        <v>117</v>
      </c>
      <c r="J96" s="66">
        <f>J127</f>
        <v>0</v>
      </c>
      <c r="L96" s="32"/>
      <c r="AU96" s="17" t="s">
        <v>118</v>
      </c>
    </row>
    <row r="97" spans="2:12" s="8" customFormat="1" ht="24.95" customHeight="1">
      <c r="B97" s="104"/>
      <c r="D97" s="105" t="s">
        <v>119</v>
      </c>
      <c r="E97" s="106"/>
      <c r="F97" s="106"/>
      <c r="G97" s="106"/>
      <c r="H97" s="106"/>
      <c r="I97" s="106"/>
      <c r="J97" s="107">
        <f>J128</f>
        <v>0</v>
      </c>
      <c r="L97" s="104"/>
    </row>
    <row r="98" spans="2:12" s="9" customFormat="1" ht="19.899999999999999" customHeight="1">
      <c r="B98" s="108"/>
      <c r="D98" s="109" t="s">
        <v>120</v>
      </c>
      <c r="E98" s="110"/>
      <c r="F98" s="110"/>
      <c r="G98" s="110"/>
      <c r="H98" s="110"/>
      <c r="I98" s="110"/>
      <c r="J98" s="111">
        <f>J129</f>
        <v>0</v>
      </c>
      <c r="L98" s="108"/>
    </row>
    <row r="99" spans="2:12" s="9" customFormat="1" ht="19.899999999999999" customHeight="1">
      <c r="B99" s="108"/>
      <c r="D99" s="109" t="s">
        <v>851</v>
      </c>
      <c r="E99" s="110"/>
      <c r="F99" s="110"/>
      <c r="G99" s="110"/>
      <c r="H99" s="110"/>
      <c r="I99" s="110"/>
      <c r="J99" s="111">
        <f>J208</f>
        <v>0</v>
      </c>
      <c r="L99" s="108"/>
    </row>
    <row r="100" spans="2:12" s="9" customFormat="1" ht="19.899999999999999" customHeight="1">
      <c r="B100" s="108"/>
      <c r="D100" s="109" t="s">
        <v>132</v>
      </c>
      <c r="E100" s="110"/>
      <c r="F100" s="110"/>
      <c r="G100" s="110"/>
      <c r="H100" s="110"/>
      <c r="I100" s="110"/>
      <c r="J100" s="111">
        <f>J220</f>
        <v>0</v>
      </c>
      <c r="L100" s="108"/>
    </row>
    <row r="101" spans="2:12" s="9" customFormat="1" ht="19.899999999999999" customHeight="1">
      <c r="B101" s="108"/>
      <c r="D101" s="109" t="s">
        <v>856</v>
      </c>
      <c r="E101" s="110"/>
      <c r="F101" s="110"/>
      <c r="G101" s="110"/>
      <c r="H101" s="110"/>
      <c r="I101" s="110"/>
      <c r="J101" s="111">
        <f>J227</f>
        <v>0</v>
      </c>
      <c r="L101" s="108"/>
    </row>
    <row r="102" spans="2:12" s="8" customFormat="1" ht="24.95" customHeight="1">
      <c r="B102" s="104"/>
      <c r="D102" s="105" t="s">
        <v>1729</v>
      </c>
      <c r="E102" s="106"/>
      <c r="F102" s="106"/>
      <c r="G102" s="106"/>
      <c r="H102" s="106"/>
      <c r="I102" s="106"/>
      <c r="J102" s="107">
        <f>J229</f>
        <v>0</v>
      </c>
      <c r="L102" s="104"/>
    </row>
    <row r="103" spans="2:12" s="9" customFormat="1" ht="19.899999999999999" customHeight="1">
      <c r="B103" s="108"/>
      <c r="D103" s="109" t="s">
        <v>1730</v>
      </c>
      <c r="E103" s="110"/>
      <c r="F103" s="110"/>
      <c r="G103" s="110"/>
      <c r="H103" s="110"/>
      <c r="I103" s="110"/>
      <c r="J103" s="111">
        <f>J230</f>
        <v>0</v>
      </c>
      <c r="L103" s="108"/>
    </row>
    <row r="104" spans="2:12" s="9" customFormat="1" ht="14.85" customHeight="1">
      <c r="B104" s="108"/>
      <c r="D104" s="109" t="s">
        <v>1731</v>
      </c>
      <c r="E104" s="110"/>
      <c r="F104" s="110"/>
      <c r="G104" s="110"/>
      <c r="H104" s="110"/>
      <c r="I104" s="110"/>
      <c r="J104" s="111">
        <f>J231</f>
        <v>0</v>
      </c>
      <c r="L104" s="108"/>
    </row>
    <row r="105" spans="2:12" s="9" customFormat="1" ht="14.85" customHeight="1">
      <c r="B105" s="108"/>
      <c r="D105" s="109" t="s">
        <v>1732</v>
      </c>
      <c r="E105" s="110"/>
      <c r="F105" s="110"/>
      <c r="G105" s="110"/>
      <c r="H105" s="110"/>
      <c r="I105" s="110"/>
      <c r="J105" s="111">
        <f>J294</f>
        <v>0</v>
      </c>
      <c r="L105" s="108"/>
    </row>
    <row r="106" spans="2:12" s="9" customFormat="1" ht="14.85" customHeight="1">
      <c r="B106" s="108"/>
      <c r="D106" s="109" t="s">
        <v>1733</v>
      </c>
      <c r="E106" s="110"/>
      <c r="F106" s="110"/>
      <c r="G106" s="110"/>
      <c r="H106" s="110"/>
      <c r="I106" s="110"/>
      <c r="J106" s="111">
        <f>J318</f>
        <v>0</v>
      </c>
      <c r="L106" s="108"/>
    </row>
    <row r="107" spans="2:12" s="8" customFormat="1" ht="24.95" customHeight="1">
      <c r="B107" s="104"/>
      <c r="D107" s="105" t="s">
        <v>1734</v>
      </c>
      <c r="E107" s="106"/>
      <c r="F107" s="106"/>
      <c r="G107" s="106"/>
      <c r="H107" s="106"/>
      <c r="I107" s="106"/>
      <c r="J107" s="107">
        <f>J357</f>
        <v>0</v>
      </c>
      <c r="L107" s="104"/>
    </row>
    <row r="108" spans="2:12" s="1" customFormat="1" ht="21.75" customHeight="1">
      <c r="B108" s="32"/>
      <c r="L108" s="32"/>
    </row>
    <row r="109" spans="2:12" s="1" customFormat="1" ht="6.95" customHeight="1">
      <c r="B109" s="44"/>
      <c r="C109" s="45"/>
      <c r="D109" s="45"/>
      <c r="E109" s="45"/>
      <c r="F109" s="45"/>
      <c r="G109" s="45"/>
      <c r="H109" s="45"/>
      <c r="I109" s="45"/>
      <c r="J109" s="45"/>
      <c r="K109" s="45"/>
      <c r="L109" s="32"/>
    </row>
    <row r="113" spans="2:63" s="1" customFormat="1" ht="6.95" customHeight="1">
      <c r="B113" s="46"/>
      <c r="C113" s="47"/>
      <c r="D113" s="47"/>
      <c r="E113" s="47"/>
      <c r="F113" s="47"/>
      <c r="G113" s="47"/>
      <c r="H113" s="47"/>
      <c r="I113" s="47"/>
      <c r="J113" s="47"/>
      <c r="K113" s="47"/>
      <c r="L113" s="32"/>
    </row>
    <row r="114" spans="2:63" s="1" customFormat="1" ht="24.95" customHeight="1">
      <c r="B114" s="32"/>
      <c r="C114" s="21" t="s">
        <v>146</v>
      </c>
      <c r="L114" s="32"/>
    </row>
    <row r="115" spans="2:63" s="1" customFormat="1" ht="6.95" customHeight="1">
      <c r="B115" s="32"/>
      <c r="L115" s="32"/>
    </row>
    <row r="116" spans="2:63" s="1" customFormat="1" ht="12" customHeight="1">
      <c r="B116" s="32"/>
      <c r="C116" s="27" t="s">
        <v>16</v>
      </c>
      <c r="L116" s="32"/>
    </row>
    <row r="117" spans="2:63" s="1" customFormat="1" ht="16.5" customHeight="1">
      <c r="B117" s="32"/>
      <c r="E117" s="234" t="str">
        <f>E7</f>
        <v>III/2444 a III/0105A Přezletice, průtah - III. etapa</v>
      </c>
      <c r="F117" s="235"/>
      <c r="G117" s="235"/>
      <c r="H117" s="235"/>
      <c r="L117" s="32"/>
    </row>
    <row r="118" spans="2:63" s="1" customFormat="1" ht="12" customHeight="1">
      <c r="B118" s="32"/>
      <c r="C118" s="27" t="s">
        <v>112</v>
      </c>
      <c r="L118" s="32"/>
    </row>
    <row r="119" spans="2:63" s="1" customFormat="1" ht="30" customHeight="1">
      <c r="B119" s="32"/>
      <c r="E119" s="196" t="str">
        <f>E9</f>
        <v>SO.501-III - SO.501-III - Přeložky plynovodního vedení - III. etapa</v>
      </c>
      <c r="F119" s="236"/>
      <c r="G119" s="236"/>
      <c r="H119" s="236"/>
      <c r="L119" s="32"/>
    </row>
    <row r="120" spans="2:63" s="1" customFormat="1" ht="6.95" customHeight="1">
      <c r="B120" s="32"/>
      <c r="L120" s="32"/>
    </row>
    <row r="121" spans="2:63" s="1" customFormat="1" ht="12" customHeight="1">
      <c r="B121" s="32"/>
      <c r="C121" s="27" t="s">
        <v>20</v>
      </c>
      <c r="F121" s="25" t="str">
        <f>F12</f>
        <v>Přezletice</v>
      </c>
      <c r="I121" s="27" t="s">
        <v>22</v>
      </c>
      <c r="J121" s="52" t="str">
        <f>IF(J12="","",J12)</f>
        <v>10. 7. 2025</v>
      </c>
      <c r="L121" s="32"/>
    </row>
    <row r="122" spans="2:63" s="1" customFormat="1" ht="6.95" customHeight="1">
      <c r="B122" s="32"/>
      <c r="L122" s="32"/>
    </row>
    <row r="123" spans="2:63" s="1" customFormat="1" ht="15.2" customHeight="1">
      <c r="B123" s="32"/>
      <c r="C123" s="27" t="s">
        <v>24</v>
      </c>
      <c r="F123" s="25" t="str">
        <f>E15</f>
        <v>KSÚS středočeského kraje, Obec Přezletice</v>
      </c>
      <c r="I123" s="27" t="s">
        <v>30</v>
      </c>
      <c r="J123" s="30" t="str">
        <f>E21</f>
        <v>LABRON s.r.o.</v>
      </c>
      <c r="L123" s="32"/>
    </row>
    <row r="124" spans="2:63" s="1" customFormat="1" ht="15.2" customHeight="1">
      <c r="B124" s="32"/>
      <c r="C124" s="27" t="s">
        <v>28</v>
      </c>
      <c r="F124" s="25" t="str">
        <f>IF(E18="","",E18)</f>
        <v>Vyplň údaj</v>
      </c>
      <c r="I124" s="27" t="s">
        <v>35</v>
      </c>
      <c r="J124" s="30" t="str">
        <f>E24</f>
        <v>LABRON s.r.o.</v>
      </c>
      <c r="L124" s="32"/>
    </row>
    <row r="125" spans="2:63" s="1" customFormat="1" ht="10.35" customHeight="1">
      <c r="B125" s="32"/>
      <c r="L125" s="32"/>
    </row>
    <row r="126" spans="2:63" s="10" customFormat="1" ht="29.25" customHeight="1">
      <c r="B126" s="112"/>
      <c r="C126" s="113" t="s">
        <v>147</v>
      </c>
      <c r="D126" s="114" t="s">
        <v>65</v>
      </c>
      <c r="E126" s="114" t="s">
        <v>61</v>
      </c>
      <c r="F126" s="114" t="s">
        <v>62</v>
      </c>
      <c r="G126" s="114" t="s">
        <v>148</v>
      </c>
      <c r="H126" s="114" t="s">
        <v>149</v>
      </c>
      <c r="I126" s="114" t="s">
        <v>150</v>
      </c>
      <c r="J126" s="114" t="s">
        <v>116</v>
      </c>
      <c r="K126" s="115" t="s">
        <v>151</v>
      </c>
      <c r="L126" s="112"/>
      <c r="M126" s="59" t="s">
        <v>1</v>
      </c>
      <c r="N126" s="60" t="s">
        <v>44</v>
      </c>
      <c r="O126" s="60" t="s">
        <v>152</v>
      </c>
      <c r="P126" s="60" t="s">
        <v>153</v>
      </c>
      <c r="Q126" s="60" t="s">
        <v>154</v>
      </c>
      <c r="R126" s="60" t="s">
        <v>155</v>
      </c>
      <c r="S126" s="60" t="s">
        <v>156</v>
      </c>
      <c r="T126" s="61" t="s">
        <v>157</v>
      </c>
    </row>
    <row r="127" spans="2:63" s="1" customFormat="1" ht="22.9" customHeight="1">
      <c r="B127" s="32"/>
      <c r="C127" s="64" t="s">
        <v>158</v>
      </c>
      <c r="J127" s="116">
        <f>BK127</f>
        <v>0</v>
      </c>
      <c r="L127" s="32"/>
      <c r="M127" s="62"/>
      <c r="N127" s="53"/>
      <c r="O127" s="53"/>
      <c r="P127" s="117">
        <f>P128+P229+P357</f>
        <v>0</v>
      </c>
      <c r="Q127" s="53"/>
      <c r="R127" s="117">
        <f>R128+R229+R357</f>
        <v>77.539095599999996</v>
      </c>
      <c r="S127" s="53"/>
      <c r="T127" s="118">
        <f>T128+T229+T357</f>
        <v>0</v>
      </c>
      <c r="AT127" s="17" t="s">
        <v>79</v>
      </c>
      <c r="AU127" s="17" t="s">
        <v>118</v>
      </c>
      <c r="BK127" s="119">
        <f>BK128+BK229+BK357</f>
        <v>0</v>
      </c>
    </row>
    <row r="128" spans="2:63" s="11" customFormat="1" ht="25.9" customHeight="1">
      <c r="B128" s="120"/>
      <c r="D128" s="121" t="s">
        <v>79</v>
      </c>
      <c r="E128" s="122" t="s">
        <v>159</v>
      </c>
      <c r="F128" s="122" t="s">
        <v>160</v>
      </c>
      <c r="I128" s="123"/>
      <c r="J128" s="124">
        <f>BK128</f>
        <v>0</v>
      </c>
      <c r="L128" s="120"/>
      <c r="M128" s="125"/>
      <c r="P128" s="126">
        <f>P129+P208+P220+P227</f>
        <v>0</v>
      </c>
      <c r="R128" s="126">
        <f>R129+R208+R220+R227</f>
        <v>77.295761999999996</v>
      </c>
      <c r="T128" s="127">
        <f>T129+T208+T220+T227</f>
        <v>0</v>
      </c>
      <c r="AR128" s="121" t="s">
        <v>88</v>
      </c>
      <c r="AT128" s="128" t="s">
        <v>79</v>
      </c>
      <c r="AU128" s="128" t="s">
        <v>80</v>
      </c>
      <c r="AY128" s="121" t="s">
        <v>161</v>
      </c>
      <c r="BK128" s="129">
        <f>BK129+BK208+BK220+BK227</f>
        <v>0</v>
      </c>
    </row>
    <row r="129" spans="2:65" s="11" customFormat="1" ht="22.9" customHeight="1">
      <c r="B129" s="120"/>
      <c r="D129" s="121" t="s">
        <v>79</v>
      </c>
      <c r="E129" s="130" t="s">
        <v>88</v>
      </c>
      <c r="F129" s="130" t="s">
        <v>162</v>
      </c>
      <c r="I129" s="123"/>
      <c r="J129" s="131">
        <f>BK129</f>
        <v>0</v>
      </c>
      <c r="L129" s="120"/>
      <c r="M129" s="125"/>
      <c r="P129" s="126">
        <f>SUM(P130:P207)</f>
        <v>0</v>
      </c>
      <c r="R129" s="126">
        <f>SUM(R130:R207)</f>
        <v>30.269089999999998</v>
      </c>
      <c r="T129" s="127">
        <f>SUM(T130:T207)</f>
        <v>0</v>
      </c>
      <c r="AR129" s="121" t="s">
        <v>88</v>
      </c>
      <c r="AT129" s="128" t="s">
        <v>79</v>
      </c>
      <c r="AU129" s="128" t="s">
        <v>88</v>
      </c>
      <c r="AY129" s="121" t="s">
        <v>161</v>
      </c>
      <c r="BK129" s="129">
        <f>SUM(BK130:BK207)</f>
        <v>0</v>
      </c>
    </row>
    <row r="130" spans="2:65" s="1" customFormat="1" ht="16.5" customHeight="1">
      <c r="B130" s="32"/>
      <c r="C130" s="132" t="s">
        <v>88</v>
      </c>
      <c r="D130" s="132" t="s">
        <v>165</v>
      </c>
      <c r="E130" s="133" t="s">
        <v>868</v>
      </c>
      <c r="F130" s="134" t="s">
        <v>869</v>
      </c>
      <c r="G130" s="135" t="s">
        <v>266</v>
      </c>
      <c r="H130" s="136">
        <v>12</v>
      </c>
      <c r="I130" s="137"/>
      <c r="J130" s="138">
        <f>ROUND(I130*H130,2)</f>
        <v>0</v>
      </c>
      <c r="K130" s="134" t="s">
        <v>180</v>
      </c>
      <c r="L130" s="32"/>
      <c r="M130" s="139" t="s">
        <v>1</v>
      </c>
      <c r="N130" s="140" t="s">
        <v>45</v>
      </c>
      <c r="P130" s="141">
        <f>O130*H130</f>
        <v>0</v>
      </c>
      <c r="Q130" s="141">
        <v>2.1930000000000002E-2</v>
      </c>
      <c r="R130" s="141">
        <f>Q130*H130</f>
        <v>0.26316000000000001</v>
      </c>
      <c r="S130" s="141">
        <v>0</v>
      </c>
      <c r="T130" s="142">
        <f>S130*H130</f>
        <v>0</v>
      </c>
      <c r="AR130" s="143" t="s">
        <v>169</v>
      </c>
      <c r="AT130" s="143" t="s">
        <v>165</v>
      </c>
      <c r="AU130" s="143" t="s">
        <v>90</v>
      </c>
      <c r="AY130" s="17" t="s">
        <v>161</v>
      </c>
      <c r="BE130" s="144">
        <f>IF(N130="základní",J130,0)</f>
        <v>0</v>
      </c>
      <c r="BF130" s="144">
        <f>IF(N130="snížená",J130,0)</f>
        <v>0</v>
      </c>
      <c r="BG130" s="144">
        <f>IF(N130="zákl. přenesená",J130,0)</f>
        <v>0</v>
      </c>
      <c r="BH130" s="144">
        <f>IF(N130="sníž. přenesená",J130,0)</f>
        <v>0</v>
      </c>
      <c r="BI130" s="144">
        <f>IF(N130="nulová",J130,0)</f>
        <v>0</v>
      </c>
      <c r="BJ130" s="17" t="s">
        <v>88</v>
      </c>
      <c r="BK130" s="144">
        <f>ROUND(I130*H130,2)</f>
        <v>0</v>
      </c>
      <c r="BL130" s="17" t="s">
        <v>169</v>
      </c>
      <c r="BM130" s="143" t="s">
        <v>1735</v>
      </c>
    </row>
    <row r="131" spans="2:65" s="13" customFormat="1" ht="11.25">
      <c r="B131" s="152"/>
      <c r="D131" s="146" t="s">
        <v>172</v>
      </c>
      <c r="E131" s="153" t="s">
        <v>1</v>
      </c>
      <c r="F131" s="154" t="s">
        <v>1736</v>
      </c>
      <c r="H131" s="155">
        <v>12</v>
      </c>
      <c r="I131" s="156"/>
      <c r="L131" s="152"/>
      <c r="M131" s="157"/>
      <c r="T131" s="158"/>
      <c r="AT131" s="153" t="s">
        <v>172</v>
      </c>
      <c r="AU131" s="153" t="s">
        <v>90</v>
      </c>
      <c r="AV131" s="13" t="s">
        <v>90</v>
      </c>
      <c r="AW131" s="13" t="s">
        <v>34</v>
      </c>
      <c r="AX131" s="13" t="s">
        <v>88</v>
      </c>
      <c r="AY131" s="153" t="s">
        <v>161</v>
      </c>
    </row>
    <row r="132" spans="2:65" s="1" customFormat="1" ht="24.2" customHeight="1">
      <c r="B132" s="32"/>
      <c r="C132" s="132" t="s">
        <v>90</v>
      </c>
      <c r="D132" s="132" t="s">
        <v>165</v>
      </c>
      <c r="E132" s="133" t="s">
        <v>1737</v>
      </c>
      <c r="F132" s="134" t="s">
        <v>1738</v>
      </c>
      <c r="G132" s="135" t="s">
        <v>874</v>
      </c>
      <c r="H132" s="136">
        <v>80</v>
      </c>
      <c r="I132" s="137"/>
      <c r="J132" s="138">
        <f>ROUND(I132*H132,2)</f>
        <v>0</v>
      </c>
      <c r="K132" s="134" t="s">
        <v>180</v>
      </c>
      <c r="L132" s="32"/>
      <c r="M132" s="139" t="s">
        <v>1</v>
      </c>
      <c r="N132" s="140" t="s">
        <v>45</v>
      </c>
      <c r="P132" s="141">
        <f>O132*H132</f>
        <v>0</v>
      </c>
      <c r="Q132" s="141">
        <v>4.0000000000000003E-5</v>
      </c>
      <c r="R132" s="141">
        <f>Q132*H132</f>
        <v>3.2000000000000002E-3</v>
      </c>
      <c r="S132" s="141">
        <v>0</v>
      </c>
      <c r="T132" s="142">
        <f>S132*H132</f>
        <v>0</v>
      </c>
      <c r="AR132" s="143" t="s">
        <v>169</v>
      </c>
      <c r="AT132" s="143" t="s">
        <v>165</v>
      </c>
      <c r="AU132" s="143" t="s">
        <v>90</v>
      </c>
      <c r="AY132" s="17" t="s">
        <v>161</v>
      </c>
      <c r="BE132" s="144">
        <f>IF(N132="základní",J132,0)</f>
        <v>0</v>
      </c>
      <c r="BF132" s="144">
        <f>IF(N132="snížená",J132,0)</f>
        <v>0</v>
      </c>
      <c r="BG132" s="144">
        <f>IF(N132="zákl. přenesená",J132,0)</f>
        <v>0</v>
      </c>
      <c r="BH132" s="144">
        <f>IF(N132="sníž. přenesená",J132,0)</f>
        <v>0</v>
      </c>
      <c r="BI132" s="144">
        <f>IF(N132="nulová",J132,0)</f>
        <v>0</v>
      </c>
      <c r="BJ132" s="17" t="s">
        <v>88</v>
      </c>
      <c r="BK132" s="144">
        <f>ROUND(I132*H132,2)</f>
        <v>0</v>
      </c>
      <c r="BL132" s="17" t="s">
        <v>169</v>
      </c>
      <c r="BM132" s="143" t="s">
        <v>1739</v>
      </c>
    </row>
    <row r="133" spans="2:65" s="13" customFormat="1" ht="11.25">
      <c r="B133" s="152"/>
      <c r="D133" s="146" t="s">
        <v>172</v>
      </c>
      <c r="E133" s="153" t="s">
        <v>1</v>
      </c>
      <c r="F133" s="154" t="s">
        <v>1740</v>
      </c>
      <c r="H133" s="155">
        <v>80</v>
      </c>
      <c r="I133" s="156"/>
      <c r="L133" s="152"/>
      <c r="M133" s="157"/>
      <c r="T133" s="158"/>
      <c r="AT133" s="153" t="s">
        <v>172</v>
      </c>
      <c r="AU133" s="153" t="s">
        <v>90</v>
      </c>
      <c r="AV133" s="13" t="s">
        <v>90</v>
      </c>
      <c r="AW133" s="13" t="s">
        <v>34</v>
      </c>
      <c r="AX133" s="13" t="s">
        <v>88</v>
      </c>
      <c r="AY133" s="153" t="s">
        <v>161</v>
      </c>
    </row>
    <row r="134" spans="2:65" s="1" customFormat="1" ht="24.2" customHeight="1">
      <c r="B134" s="32"/>
      <c r="C134" s="132" t="s">
        <v>170</v>
      </c>
      <c r="D134" s="132" t="s">
        <v>165</v>
      </c>
      <c r="E134" s="133" t="s">
        <v>1741</v>
      </c>
      <c r="F134" s="134" t="s">
        <v>1742</v>
      </c>
      <c r="G134" s="135" t="s">
        <v>1743</v>
      </c>
      <c r="H134" s="136">
        <v>5</v>
      </c>
      <c r="I134" s="137"/>
      <c r="J134" s="138">
        <f>ROUND(I134*H134,2)</f>
        <v>0</v>
      </c>
      <c r="K134" s="134" t="s">
        <v>180</v>
      </c>
      <c r="L134" s="32"/>
      <c r="M134" s="139" t="s">
        <v>1</v>
      </c>
      <c r="N134" s="140" t="s">
        <v>45</v>
      </c>
      <c r="P134" s="141">
        <f>O134*H134</f>
        <v>0</v>
      </c>
      <c r="Q134" s="141">
        <v>0</v>
      </c>
      <c r="R134" s="141">
        <f>Q134*H134</f>
        <v>0</v>
      </c>
      <c r="S134" s="141">
        <v>0</v>
      </c>
      <c r="T134" s="142">
        <f>S134*H134</f>
        <v>0</v>
      </c>
      <c r="AR134" s="143" t="s">
        <v>169</v>
      </c>
      <c r="AT134" s="143" t="s">
        <v>165</v>
      </c>
      <c r="AU134" s="143" t="s">
        <v>90</v>
      </c>
      <c r="AY134" s="17" t="s">
        <v>161</v>
      </c>
      <c r="BE134" s="144">
        <f>IF(N134="základní",J134,0)</f>
        <v>0</v>
      </c>
      <c r="BF134" s="144">
        <f>IF(N134="snížená",J134,0)</f>
        <v>0</v>
      </c>
      <c r="BG134" s="144">
        <f>IF(N134="zákl. přenesená",J134,0)</f>
        <v>0</v>
      </c>
      <c r="BH134" s="144">
        <f>IF(N134="sníž. přenesená",J134,0)</f>
        <v>0</v>
      </c>
      <c r="BI134" s="144">
        <f>IF(N134="nulová",J134,0)</f>
        <v>0</v>
      </c>
      <c r="BJ134" s="17" t="s">
        <v>88</v>
      </c>
      <c r="BK134" s="144">
        <f>ROUND(I134*H134,2)</f>
        <v>0</v>
      </c>
      <c r="BL134" s="17" t="s">
        <v>169</v>
      </c>
      <c r="BM134" s="143" t="s">
        <v>1744</v>
      </c>
    </row>
    <row r="135" spans="2:65" s="13" customFormat="1" ht="11.25">
      <c r="B135" s="152"/>
      <c r="D135" s="146" t="s">
        <v>172</v>
      </c>
      <c r="E135" s="153" t="s">
        <v>1</v>
      </c>
      <c r="F135" s="154" t="s">
        <v>199</v>
      </c>
      <c r="H135" s="155">
        <v>5</v>
      </c>
      <c r="I135" s="156"/>
      <c r="L135" s="152"/>
      <c r="M135" s="157"/>
      <c r="T135" s="158"/>
      <c r="AT135" s="153" t="s">
        <v>172</v>
      </c>
      <c r="AU135" s="153" t="s">
        <v>90</v>
      </c>
      <c r="AV135" s="13" t="s">
        <v>90</v>
      </c>
      <c r="AW135" s="13" t="s">
        <v>34</v>
      </c>
      <c r="AX135" s="13" t="s">
        <v>88</v>
      </c>
      <c r="AY135" s="153" t="s">
        <v>161</v>
      </c>
    </row>
    <row r="136" spans="2:65" s="1" customFormat="1" ht="24.2" customHeight="1">
      <c r="B136" s="32"/>
      <c r="C136" s="132" t="s">
        <v>169</v>
      </c>
      <c r="D136" s="132" t="s">
        <v>165</v>
      </c>
      <c r="E136" s="133" t="s">
        <v>1356</v>
      </c>
      <c r="F136" s="134" t="s">
        <v>1357</v>
      </c>
      <c r="G136" s="135" t="s">
        <v>266</v>
      </c>
      <c r="H136" s="136">
        <v>10</v>
      </c>
      <c r="I136" s="137"/>
      <c r="J136" s="138">
        <f>ROUND(I136*H136,2)</f>
        <v>0</v>
      </c>
      <c r="K136" s="134" t="s">
        <v>180</v>
      </c>
      <c r="L136" s="32"/>
      <c r="M136" s="139" t="s">
        <v>1</v>
      </c>
      <c r="N136" s="140" t="s">
        <v>45</v>
      </c>
      <c r="P136" s="141">
        <f>O136*H136</f>
        <v>0</v>
      </c>
      <c r="Q136" s="141">
        <v>3.6900000000000002E-2</v>
      </c>
      <c r="R136" s="141">
        <f>Q136*H136</f>
        <v>0.36899999999999999</v>
      </c>
      <c r="S136" s="141">
        <v>0</v>
      </c>
      <c r="T136" s="142">
        <f>S136*H136</f>
        <v>0</v>
      </c>
      <c r="AR136" s="143" t="s">
        <v>169</v>
      </c>
      <c r="AT136" s="143" t="s">
        <v>165</v>
      </c>
      <c r="AU136" s="143" t="s">
        <v>90</v>
      </c>
      <c r="AY136" s="17" t="s">
        <v>161</v>
      </c>
      <c r="BE136" s="144">
        <f>IF(N136="základní",J136,0)</f>
        <v>0</v>
      </c>
      <c r="BF136" s="144">
        <f>IF(N136="snížená",J136,0)</f>
        <v>0</v>
      </c>
      <c r="BG136" s="144">
        <f>IF(N136="zákl. přenesená",J136,0)</f>
        <v>0</v>
      </c>
      <c r="BH136" s="144">
        <f>IF(N136="sníž. přenesená",J136,0)</f>
        <v>0</v>
      </c>
      <c r="BI136" s="144">
        <f>IF(N136="nulová",J136,0)</f>
        <v>0</v>
      </c>
      <c r="BJ136" s="17" t="s">
        <v>88</v>
      </c>
      <c r="BK136" s="144">
        <f>ROUND(I136*H136,2)</f>
        <v>0</v>
      </c>
      <c r="BL136" s="17" t="s">
        <v>169</v>
      </c>
      <c r="BM136" s="143" t="s">
        <v>1745</v>
      </c>
    </row>
    <row r="137" spans="2:65" s="13" customFormat="1" ht="11.25">
      <c r="B137" s="152"/>
      <c r="D137" s="146" t="s">
        <v>172</v>
      </c>
      <c r="E137" s="153" t="s">
        <v>1</v>
      </c>
      <c r="F137" s="154" t="s">
        <v>238</v>
      </c>
      <c r="H137" s="155">
        <v>10</v>
      </c>
      <c r="I137" s="156"/>
      <c r="L137" s="152"/>
      <c r="M137" s="157"/>
      <c r="T137" s="158"/>
      <c r="AT137" s="153" t="s">
        <v>172</v>
      </c>
      <c r="AU137" s="153" t="s">
        <v>90</v>
      </c>
      <c r="AV137" s="13" t="s">
        <v>90</v>
      </c>
      <c r="AW137" s="13" t="s">
        <v>34</v>
      </c>
      <c r="AX137" s="13" t="s">
        <v>88</v>
      </c>
      <c r="AY137" s="153" t="s">
        <v>161</v>
      </c>
    </row>
    <row r="138" spans="2:65" s="1" customFormat="1" ht="24.2" customHeight="1">
      <c r="B138" s="32"/>
      <c r="C138" s="132" t="s">
        <v>199</v>
      </c>
      <c r="D138" s="132" t="s">
        <v>165</v>
      </c>
      <c r="E138" s="133" t="s">
        <v>1360</v>
      </c>
      <c r="F138" s="134" t="s">
        <v>1361</v>
      </c>
      <c r="G138" s="135" t="s">
        <v>407</v>
      </c>
      <c r="H138" s="136">
        <v>3</v>
      </c>
      <c r="I138" s="137"/>
      <c r="J138" s="138">
        <f>ROUND(I138*H138,2)</f>
        <v>0</v>
      </c>
      <c r="K138" s="134" t="s">
        <v>180</v>
      </c>
      <c r="L138" s="32"/>
      <c r="M138" s="139" t="s">
        <v>1</v>
      </c>
      <c r="N138" s="140" t="s">
        <v>45</v>
      </c>
      <c r="P138" s="141">
        <f>O138*H138</f>
        <v>0</v>
      </c>
      <c r="Q138" s="141">
        <v>6.4999999999999997E-4</v>
      </c>
      <c r="R138" s="141">
        <f>Q138*H138</f>
        <v>1.9499999999999999E-3</v>
      </c>
      <c r="S138" s="141">
        <v>0</v>
      </c>
      <c r="T138" s="142">
        <f>S138*H138</f>
        <v>0</v>
      </c>
      <c r="AR138" s="143" t="s">
        <v>169</v>
      </c>
      <c r="AT138" s="143" t="s">
        <v>165</v>
      </c>
      <c r="AU138" s="143" t="s">
        <v>90</v>
      </c>
      <c r="AY138" s="17" t="s">
        <v>161</v>
      </c>
      <c r="BE138" s="144">
        <f>IF(N138="základní",J138,0)</f>
        <v>0</v>
      </c>
      <c r="BF138" s="144">
        <f>IF(N138="snížená",J138,0)</f>
        <v>0</v>
      </c>
      <c r="BG138" s="144">
        <f>IF(N138="zákl. přenesená",J138,0)</f>
        <v>0</v>
      </c>
      <c r="BH138" s="144">
        <f>IF(N138="sníž. přenesená",J138,0)</f>
        <v>0</v>
      </c>
      <c r="BI138" s="144">
        <f>IF(N138="nulová",J138,0)</f>
        <v>0</v>
      </c>
      <c r="BJ138" s="17" t="s">
        <v>88</v>
      </c>
      <c r="BK138" s="144">
        <f>ROUND(I138*H138,2)</f>
        <v>0</v>
      </c>
      <c r="BL138" s="17" t="s">
        <v>169</v>
      </c>
      <c r="BM138" s="143" t="s">
        <v>1746</v>
      </c>
    </row>
    <row r="139" spans="2:65" s="1" customFormat="1" ht="24.2" customHeight="1">
      <c r="B139" s="32"/>
      <c r="C139" s="132" t="s">
        <v>215</v>
      </c>
      <c r="D139" s="132" t="s">
        <v>165</v>
      </c>
      <c r="E139" s="133" t="s">
        <v>1362</v>
      </c>
      <c r="F139" s="134" t="s">
        <v>1363</v>
      </c>
      <c r="G139" s="135" t="s">
        <v>407</v>
      </c>
      <c r="H139" s="136">
        <v>3</v>
      </c>
      <c r="I139" s="137"/>
      <c r="J139" s="138">
        <f>ROUND(I139*H139,2)</f>
        <v>0</v>
      </c>
      <c r="K139" s="134" t="s">
        <v>180</v>
      </c>
      <c r="L139" s="32"/>
      <c r="M139" s="139" t="s">
        <v>1</v>
      </c>
      <c r="N139" s="140" t="s">
        <v>45</v>
      </c>
      <c r="P139" s="141">
        <f>O139*H139</f>
        <v>0</v>
      </c>
      <c r="Q139" s="141">
        <v>0</v>
      </c>
      <c r="R139" s="141">
        <f>Q139*H139</f>
        <v>0</v>
      </c>
      <c r="S139" s="141">
        <v>0</v>
      </c>
      <c r="T139" s="142">
        <f>S139*H139</f>
        <v>0</v>
      </c>
      <c r="AR139" s="143" t="s">
        <v>169</v>
      </c>
      <c r="AT139" s="143" t="s">
        <v>165</v>
      </c>
      <c r="AU139" s="143" t="s">
        <v>90</v>
      </c>
      <c r="AY139" s="17" t="s">
        <v>161</v>
      </c>
      <c r="BE139" s="144">
        <f>IF(N139="základní",J139,0)</f>
        <v>0</v>
      </c>
      <c r="BF139" s="144">
        <f>IF(N139="snížená",J139,0)</f>
        <v>0</v>
      </c>
      <c r="BG139" s="144">
        <f>IF(N139="zákl. přenesená",J139,0)</f>
        <v>0</v>
      </c>
      <c r="BH139" s="144">
        <f>IF(N139="sníž. přenesená",J139,0)</f>
        <v>0</v>
      </c>
      <c r="BI139" s="144">
        <f>IF(N139="nulová",J139,0)</f>
        <v>0</v>
      </c>
      <c r="BJ139" s="17" t="s">
        <v>88</v>
      </c>
      <c r="BK139" s="144">
        <f>ROUND(I139*H139,2)</f>
        <v>0</v>
      </c>
      <c r="BL139" s="17" t="s">
        <v>169</v>
      </c>
      <c r="BM139" s="143" t="s">
        <v>1747</v>
      </c>
    </row>
    <row r="140" spans="2:65" s="1" customFormat="1" ht="24.2" customHeight="1">
      <c r="B140" s="32"/>
      <c r="C140" s="132" t="s">
        <v>223</v>
      </c>
      <c r="D140" s="132" t="s">
        <v>165</v>
      </c>
      <c r="E140" s="133" t="s">
        <v>1748</v>
      </c>
      <c r="F140" s="134" t="s">
        <v>1749</v>
      </c>
      <c r="G140" s="135" t="s">
        <v>266</v>
      </c>
      <c r="H140" s="136">
        <v>166</v>
      </c>
      <c r="I140" s="137"/>
      <c r="J140" s="138">
        <f>ROUND(I140*H140,2)</f>
        <v>0</v>
      </c>
      <c r="K140" s="134" t="s">
        <v>180</v>
      </c>
      <c r="L140" s="32"/>
      <c r="M140" s="139" t="s">
        <v>1</v>
      </c>
      <c r="N140" s="140" t="s">
        <v>45</v>
      </c>
      <c r="P140" s="141">
        <f>O140*H140</f>
        <v>0</v>
      </c>
      <c r="Q140" s="141">
        <v>6.0000000000000002E-5</v>
      </c>
      <c r="R140" s="141">
        <f>Q140*H140</f>
        <v>9.9600000000000001E-3</v>
      </c>
      <c r="S140" s="141">
        <v>0</v>
      </c>
      <c r="T140" s="142">
        <f>S140*H140</f>
        <v>0</v>
      </c>
      <c r="AR140" s="143" t="s">
        <v>169</v>
      </c>
      <c r="AT140" s="143" t="s">
        <v>165</v>
      </c>
      <c r="AU140" s="143" t="s">
        <v>90</v>
      </c>
      <c r="AY140" s="17" t="s">
        <v>161</v>
      </c>
      <c r="BE140" s="144">
        <f>IF(N140="základní",J140,0)</f>
        <v>0</v>
      </c>
      <c r="BF140" s="144">
        <f>IF(N140="snížená",J140,0)</f>
        <v>0</v>
      </c>
      <c r="BG140" s="144">
        <f>IF(N140="zákl. přenesená",J140,0)</f>
        <v>0</v>
      </c>
      <c r="BH140" s="144">
        <f>IF(N140="sníž. přenesená",J140,0)</f>
        <v>0</v>
      </c>
      <c r="BI140" s="144">
        <f>IF(N140="nulová",J140,0)</f>
        <v>0</v>
      </c>
      <c r="BJ140" s="17" t="s">
        <v>88</v>
      </c>
      <c r="BK140" s="144">
        <f>ROUND(I140*H140,2)</f>
        <v>0</v>
      </c>
      <c r="BL140" s="17" t="s">
        <v>169</v>
      </c>
      <c r="BM140" s="143" t="s">
        <v>1750</v>
      </c>
    </row>
    <row r="141" spans="2:65" s="13" customFormat="1" ht="11.25">
      <c r="B141" s="152"/>
      <c r="D141" s="146" t="s">
        <v>172</v>
      </c>
      <c r="E141" s="153" t="s">
        <v>1</v>
      </c>
      <c r="F141" s="154" t="s">
        <v>1751</v>
      </c>
      <c r="H141" s="155">
        <v>166</v>
      </c>
      <c r="I141" s="156"/>
      <c r="L141" s="152"/>
      <c r="M141" s="157"/>
      <c r="T141" s="158"/>
      <c r="AT141" s="153" t="s">
        <v>172</v>
      </c>
      <c r="AU141" s="153" t="s">
        <v>90</v>
      </c>
      <c r="AV141" s="13" t="s">
        <v>90</v>
      </c>
      <c r="AW141" s="13" t="s">
        <v>34</v>
      </c>
      <c r="AX141" s="13" t="s">
        <v>88</v>
      </c>
      <c r="AY141" s="153" t="s">
        <v>161</v>
      </c>
    </row>
    <row r="142" spans="2:65" s="1" customFormat="1" ht="24.2" customHeight="1">
      <c r="B142" s="32"/>
      <c r="C142" s="132" t="s">
        <v>228</v>
      </c>
      <c r="D142" s="132" t="s">
        <v>165</v>
      </c>
      <c r="E142" s="133" t="s">
        <v>1752</v>
      </c>
      <c r="F142" s="134" t="s">
        <v>1753</v>
      </c>
      <c r="G142" s="135" t="s">
        <v>266</v>
      </c>
      <c r="H142" s="136">
        <v>166</v>
      </c>
      <c r="I142" s="137"/>
      <c r="J142" s="138">
        <f>ROUND(I142*H142,2)</f>
        <v>0</v>
      </c>
      <c r="K142" s="134" t="s">
        <v>180</v>
      </c>
      <c r="L142" s="32"/>
      <c r="M142" s="139" t="s">
        <v>1</v>
      </c>
      <c r="N142" s="140" t="s">
        <v>45</v>
      </c>
      <c r="P142" s="141">
        <f>O142*H142</f>
        <v>0</v>
      </c>
      <c r="Q142" s="141">
        <v>0</v>
      </c>
      <c r="R142" s="141">
        <f>Q142*H142</f>
        <v>0</v>
      </c>
      <c r="S142" s="141">
        <v>0</v>
      </c>
      <c r="T142" s="142">
        <f>S142*H142</f>
        <v>0</v>
      </c>
      <c r="AR142" s="143" t="s">
        <v>169</v>
      </c>
      <c r="AT142" s="143" t="s">
        <v>165</v>
      </c>
      <c r="AU142" s="143" t="s">
        <v>90</v>
      </c>
      <c r="AY142" s="17" t="s">
        <v>161</v>
      </c>
      <c r="BE142" s="144">
        <f>IF(N142="základní",J142,0)</f>
        <v>0</v>
      </c>
      <c r="BF142" s="144">
        <f>IF(N142="snížená",J142,0)</f>
        <v>0</v>
      </c>
      <c r="BG142" s="144">
        <f>IF(N142="zákl. přenesená",J142,0)</f>
        <v>0</v>
      </c>
      <c r="BH142" s="144">
        <f>IF(N142="sníž. přenesená",J142,0)</f>
        <v>0</v>
      </c>
      <c r="BI142" s="144">
        <f>IF(N142="nulová",J142,0)</f>
        <v>0</v>
      </c>
      <c r="BJ142" s="17" t="s">
        <v>88</v>
      </c>
      <c r="BK142" s="144">
        <f>ROUND(I142*H142,2)</f>
        <v>0</v>
      </c>
      <c r="BL142" s="17" t="s">
        <v>169</v>
      </c>
      <c r="BM142" s="143" t="s">
        <v>1754</v>
      </c>
    </row>
    <row r="143" spans="2:65" s="13" customFormat="1" ht="11.25">
      <c r="B143" s="152"/>
      <c r="D143" s="146" t="s">
        <v>172</v>
      </c>
      <c r="E143" s="153" t="s">
        <v>1</v>
      </c>
      <c r="F143" s="154" t="s">
        <v>1751</v>
      </c>
      <c r="H143" s="155">
        <v>166</v>
      </c>
      <c r="I143" s="156"/>
      <c r="L143" s="152"/>
      <c r="M143" s="157"/>
      <c r="T143" s="158"/>
      <c r="AT143" s="153" t="s">
        <v>172</v>
      </c>
      <c r="AU143" s="153" t="s">
        <v>90</v>
      </c>
      <c r="AV143" s="13" t="s">
        <v>90</v>
      </c>
      <c r="AW143" s="13" t="s">
        <v>34</v>
      </c>
      <c r="AX143" s="13" t="s">
        <v>88</v>
      </c>
      <c r="AY143" s="153" t="s">
        <v>161</v>
      </c>
    </row>
    <row r="144" spans="2:65" s="1" customFormat="1" ht="24.2" customHeight="1">
      <c r="B144" s="32"/>
      <c r="C144" s="132" t="s">
        <v>233</v>
      </c>
      <c r="D144" s="132" t="s">
        <v>165</v>
      </c>
      <c r="E144" s="133" t="s">
        <v>1371</v>
      </c>
      <c r="F144" s="134" t="s">
        <v>1372</v>
      </c>
      <c r="G144" s="135" t="s">
        <v>266</v>
      </c>
      <c r="H144" s="136">
        <v>6</v>
      </c>
      <c r="I144" s="137"/>
      <c r="J144" s="138">
        <f>ROUND(I144*H144,2)</f>
        <v>0</v>
      </c>
      <c r="K144" s="134" t="s">
        <v>180</v>
      </c>
      <c r="L144" s="32"/>
      <c r="M144" s="139" t="s">
        <v>1</v>
      </c>
      <c r="N144" s="140" t="s">
        <v>45</v>
      </c>
      <c r="P144" s="141">
        <f>O144*H144</f>
        <v>0</v>
      </c>
      <c r="Q144" s="141">
        <v>4.6999999999999999E-4</v>
      </c>
      <c r="R144" s="141">
        <f>Q144*H144</f>
        <v>2.82E-3</v>
      </c>
      <c r="S144" s="141">
        <v>0</v>
      </c>
      <c r="T144" s="142">
        <f>S144*H144</f>
        <v>0</v>
      </c>
      <c r="AR144" s="143" t="s">
        <v>169</v>
      </c>
      <c r="AT144" s="143" t="s">
        <v>165</v>
      </c>
      <c r="AU144" s="143" t="s">
        <v>90</v>
      </c>
      <c r="AY144" s="17" t="s">
        <v>161</v>
      </c>
      <c r="BE144" s="144">
        <f>IF(N144="základní",J144,0)</f>
        <v>0</v>
      </c>
      <c r="BF144" s="144">
        <f>IF(N144="snížená",J144,0)</f>
        <v>0</v>
      </c>
      <c r="BG144" s="144">
        <f>IF(N144="zákl. přenesená",J144,0)</f>
        <v>0</v>
      </c>
      <c r="BH144" s="144">
        <f>IF(N144="sníž. přenesená",J144,0)</f>
        <v>0</v>
      </c>
      <c r="BI144" s="144">
        <f>IF(N144="nulová",J144,0)</f>
        <v>0</v>
      </c>
      <c r="BJ144" s="17" t="s">
        <v>88</v>
      </c>
      <c r="BK144" s="144">
        <f>ROUND(I144*H144,2)</f>
        <v>0</v>
      </c>
      <c r="BL144" s="17" t="s">
        <v>169</v>
      </c>
      <c r="BM144" s="143" t="s">
        <v>1755</v>
      </c>
    </row>
    <row r="145" spans="2:65" s="13" customFormat="1" ht="11.25">
      <c r="B145" s="152"/>
      <c r="D145" s="146" t="s">
        <v>172</v>
      </c>
      <c r="E145" s="153" t="s">
        <v>1</v>
      </c>
      <c r="F145" s="154" t="s">
        <v>1756</v>
      </c>
      <c r="H145" s="155">
        <v>6</v>
      </c>
      <c r="I145" s="156"/>
      <c r="L145" s="152"/>
      <c r="M145" s="157"/>
      <c r="T145" s="158"/>
      <c r="AT145" s="153" t="s">
        <v>172</v>
      </c>
      <c r="AU145" s="153" t="s">
        <v>90</v>
      </c>
      <c r="AV145" s="13" t="s">
        <v>90</v>
      </c>
      <c r="AW145" s="13" t="s">
        <v>34</v>
      </c>
      <c r="AX145" s="13" t="s">
        <v>88</v>
      </c>
      <c r="AY145" s="153" t="s">
        <v>161</v>
      </c>
    </row>
    <row r="146" spans="2:65" s="1" customFormat="1" ht="24.2" customHeight="1">
      <c r="B146" s="32"/>
      <c r="C146" s="132" t="s">
        <v>238</v>
      </c>
      <c r="D146" s="132" t="s">
        <v>165</v>
      </c>
      <c r="E146" s="133" t="s">
        <v>1373</v>
      </c>
      <c r="F146" s="134" t="s">
        <v>1374</v>
      </c>
      <c r="G146" s="135" t="s">
        <v>266</v>
      </c>
      <c r="H146" s="136">
        <v>6</v>
      </c>
      <c r="I146" s="137"/>
      <c r="J146" s="138">
        <f>ROUND(I146*H146,2)</f>
        <v>0</v>
      </c>
      <c r="K146" s="134" t="s">
        <v>180</v>
      </c>
      <c r="L146" s="32"/>
      <c r="M146" s="139" t="s">
        <v>1</v>
      </c>
      <c r="N146" s="140" t="s">
        <v>45</v>
      </c>
      <c r="P146" s="141">
        <f>O146*H146</f>
        <v>0</v>
      </c>
      <c r="Q146" s="141">
        <v>0</v>
      </c>
      <c r="R146" s="141">
        <f>Q146*H146</f>
        <v>0</v>
      </c>
      <c r="S146" s="141">
        <v>0</v>
      </c>
      <c r="T146" s="142">
        <f>S146*H146</f>
        <v>0</v>
      </c>
      <c r="AR146" s="143" t="s">
        <v>169</v>
      </c>
      <c r="AT146" s="143" t="s">
        <v>165</v>
      </c>
      <c r="AU146" s="143" t="s">
        <v>90</v>
      </c>
      <c r="AY146" s="17" t="s">
        <v>161</v>
      </c>
      <c r="BE146" s="144">
        <f>IF(N146="základní",J146,0)</f>
        <v>0</v>
      </c>
      <c r="BF146" s="144">
        <f>IF(N146="snížená",J146,0)</f>
        <v>0</v>
      </c>
      <c r="BG146" s="144">
        <f>IF(N146="zákl. přenesená",J146,0)</f>
        <v>0</v>
      </c>
      <c r="BH146" s="144">
        <f>IF(N146="sníž. přenesená",J146,0)</f>
        <v>0</v>
      </c>
      <c r="BI146" s="144">
        <f>IF(N146="nulová",J146,0)</f>
        <v>0</v>
      </c>
      <c r="BJ146" s="17" t="s">
        <v>88</v>
      </c>
      <c r="BK146" s="144">
        <f>ROUND(I146*H146,2)</f>
        <v>0</v>
      </c>
      <c r="BL146" s="17" t="s">
        <v>169</v>
      </c>
      <c r="BM146" s="143" t="s">
        <v>1757</v>
      </c>
    </row>
    <row r="147" spans="2:65" s="13" customFormat="1" ht="11.25">
      <c r="B147" s="152"/>
      <c r="D147" s="146" t="s">
        <v>172</v>
      </c>
      <c r="E147" s="153" t="s">
        <v>1</v>
      </c>
      <c r="F147" s="154" t="s">
        <v>1756</v>
      </c>
      <c r="H147" s="155">
        <v>6</v>
      </c>
      <c r="I147" s="156"/>
      <c r="L147" s="152"/>
      <c r="M147" s="157"/>
      <c r="T147" s="158"/>
      <c r="AT147" s="153" t="s">
        <v>172</v>
      </c>
      <c r="AU147" s="153" t="s">
        <v>90</v>
      </c>
      <c r="AV147" s="13" t="s">
        <v>90</v>
      </c>
      <c r="AW147" s="13" t="s">
        <v>34</v>
      </c>
      <c r="AX147" s="13" t="s">
        <v>88</v>
      </c>
      <c r="AY147" s="153" t="s">
        <v>161</v>
      </c>
    </row>
    <row r="148" spans="2:65" s="1" customFormat="1" ht="33" customHeight="1">
      <c r="B148" s="32"/>
      <c r="C148" s="132" t="s">
        <v>244</v>
      </c>
      <c r="D148" s="132" t="s">
        <v>165</v>
      </c>
      <c r="E148" s="133" t="s">
        <v>1387</v>
      </c>
      <c r="F148" s="134" t="s">
        <v>1388</v>
      </c>
      <c r="G148" s="135" t="s">
        <v>168</v>
      </c>
      <c r="H148" s="136">
        <v>53.023000000000003</v>
      </c>
      <c r="I148" s="137"/>
      <c r="J148" s="138">
        <f>ROUND(I148*H148,2)</f>
        <v>0</v>
      </c>
      <c r="K148" s="134" t="s">
        <v>180</v>
      </c>
      <c r="L148" s="32"/>
      <c r="M148" s="139" t="s">
        <v>1</v>
      </c>
      <c r="N148" s="140" t="s">
        <v>45</v>
      </c>
      <c r="P148" s="141">
        <f>O148*H148</f>
        <v>0</v>
      </c>
      <c r="Q148" s="141">
        <v>0</v>
      </c>
      <c r="R148" s="141">
        <f>Q148*H148</f>
        <v>0</v>
      </c>
      <c r="S148" s="141">
        <v>0</v>
      </c>
      <c r="T148" s="142">
        <f>S148*H148</f>
        <v>0</v>
      </c>
      <c r="AR148" s="143" t="s">
        <v>169</v>
      </c>
      <c r="AT148" s="143" t="s">
        <v>165</v>
      </c>
      <c r="AU148" s="143" t="s">
        <v>90</v>
      </c>
      <c r="AY148" s="17" t="s">
        <v>161</v>
      </c>
      <c r="BE148" s="144">
        <f>IF(N148="základní",J148,0)</f>
        <v>0</v>
      </c>
      <c r="BF148" s="144">
        <f>IF(N148="snížená",J148,0)</f>
        <v>0</v>
      </c>
      <c r="BG148" s="144">
        <f>IF(N148="zákl. přenesená",J148,0)</f>
        <v>0</v>
      </c>
      <c r="BH148" s="144">
        <f>IF(N148="sníž. přenesená",J148,0)</f>
        <v>0</v>
      </c>
      <c r="BI148" s="144">
        <f>IF(N148="nulová",J148,0)</f>
        <v>0</v>
      </c>
      <c r="BJ148" s="17" t="s">
        <v>88</v>
      </c>
      <c r="BK148" s="144">
        <f>ROUND(I148*H148,2)</f>
        <v>0</v>
      </c>
      <c r="BL148" s="17" t="s">
        <v>169</v>
      </c>
      <c r="BM148" s="143" t="s">
        <v>1758</v>
      </c>
    </row>
    <row r="149" spans="2:65" s="12" customFormat="1" ht="22.5">
      <c r="B149" s="145"/>
      <c r="D149" s="146" t="s">
        <v>172</v>
      </c>
      <c r="E149" s="147" t="s">
        <v>1</v>
      </c>
      <c r="F149" s="148" t="s">
        <v>1759</v>
      </c>
      <c r="H149" s="147" t="s">
        <v>1</v>
      </c>
      <c r="I149" s="149"/>
      <c r="L149" s="145"/>
      <c r="M149" s="150"/>
      <c r="T149" s="151"/>
      <c r="AT149" s="147" t="s">
        <v>172</v>
      </c>
      <c r="AU149" s="147" t="s">
        <v>90</v>
      </c>
      <c r="AV149" s="12" t="s">
        <v>88</v>
      </c>
      <c r="AW149" s="12" t="s">
        <v>34</v>
      </c>
      <c r="AX149" s="12" t="s">
        <v>80</v>
      </c>
      <c r="AY149" s="147" t="s">
        <v>161</v>
      </c>
    </row>
    <row r="150" spans="2:65" s="13" customFormat="1" ht="11.25">
      <c r="B150" s="152"/>
      <c r="D150" s="146" t="s">
        <v>172</v>
      </c>
      <c r="E150" s="153" t="s">
        <v>1</v>
      </c>
      <c r="F150" s="154" t="s">
        <v>1760</v>
      </c>
      <c r="H150" s="155">
        <v>19.710999999999999</v>
      </c>
      <c r="I150" s="156"/>
      <c r="L150" s="152"/>
      <c r="M150" s="157"/>
      <c r="T150" s="158"/>
      <c r="AT150" s="153" t="s">
        <v>172</v>
      </c>
      <c r="AU150" s="153" t="s">
        <v>90</v>
      </c>
      <c r="AV150" s="13" t="s">
        <v>90</v>
      </c>
      <c r="AW150" s="13" t="s">
        <v>34</v>
      </c>
      <c r="AX150" s="13" t="s">
        <v>80</v>
      </c>
      <c r="AY150" s="153" t="s">
        <v>161</v>
      </c>
    </row>
    <row r="151" spans="2:65" s="13" customFormat="1" ht="11.25">
      <c r="B151" s="152"/>
      <c r="D151" s="146" t="s">
        <v>172</v>
      </c>
      <c r="E151" s="153" t="s">
        <v>1</v>
      </c>
      <c r="F151" s="154" t="s">
        <v>1761</v>
      </c>
      <c r="H151" s="155">
        <v>9.4160000000000004</v>
      </c>
      <c r="I151" s="156"/>
      <c r="L151" s="152"/>
      <c r="M151" s="157"/>
      <c r="T151" s="158"/>
      <c r="AT151" s="153" t="s">
        <v>172</v>
      </c>
      <c r="AU151" s="153" t="s">
        <v>90</v>
      </c>
      <c r="AV151" s="13" t="s">
        <v>90</v>
      </c>
      <c r="AW151" s="13" t="s">
        <v>34</v>
      </c>
      <c r="AX151" s="13" t="s">
        <v>80</v>
      </c>
      <c r="AY151" s="153" t="s">
        <v>161</v>
      </c>
    </row>
    <row r="152" spans="2:65" s="13" customFormat="1" ht="11.25">
      <c r="B152" s="152"/>
      <c r="D152" s="146" t="s">
        <v>172</v>
      </c>
      <c r="E152" s="153" t="s">
        <v>1</v>
      </c>
      <c r="F152" s="154" t="s">
        <v>1762</v>
      </c>
      <c r="H152" s="155">
        <v>9.2560000000000002</v>
      </c>
      <c r="I152" s="156"/>
      <c r="L152" s="152"/>
      <c r="M152" s="157"/>
      <c r="T152" s="158"/>
      <c r="AT152" s="153" t="s">
        <v>172</v>
      </c>
      <c r="AU152" s="153" t="s">
        <v>90</v>
      </c>
      <c r="AV152" s="13" t="s">
        <v>90</v>
      </c>
      <c r="AW152" s="13" t="s">
        <v>34</v>
      </c>
      <c r="AX152" s="13" t="s">
        <v>80</v>
      </c>
      <c r="AY152" s="153" t="s">
        <v>161</v>
      </c>
    </row>
    <row r="153" spans="2:65" s="13" customFormat="1" ht="11.25">
      <c r="B153" s="152"/>
      <c r="D153" s="146" t="s">
        <v>172</v>
      </c>
      <c r="E153" s="153" t="s">
        <v>1</v>
      </c>
      <c r="F153" s="154" t="s">
        <v>1763</v>
      </c>
      <c r="H153" s="155">
        <v>14.64</v>
      </c>
      <c r="I153" s="156"/>
      <c r="L153" s="152"/>
      <c r="M153" s="157"/>
      <c r="T153" s="158"/>
      <c r="AT153" s="153" t="s">
        <v>172</v>
      </c>
      <c r="AU153" s="153" t="s">
        <v>90</v>
      </c>
      <c r="AV153" s="13" t="s">
        <v>90</v>
      </c>
      <c r="AW153" s="13" t="s">
        <v>34</v>
      </c>
      <c r="AX153" s="13" t="s">
        <v>80</v>
      </c>
      <c r="AY153" s="153" t="s">
        <v>161</v>
      </c>
    </row>
    <row r="154" spans="2:65" s="14" customFormat="1" ht="11.25">
      <c r="B154" s="159"/>
      <c r="D154" s="146" t="s">
        <v>172</v>
      </c>
      <c r="E154" s="160" t="s">
        <v>1</v>
      </c>
      <c r="F154" s="161" t="s">
        <v>177</v>
      </c>
      <c r="H154" s="162">
        <v>53.023000000000003</v>
      </c>
      <c r="I154" s="163"/>
      <c r="L154" s="159"/>
      <c r="M154" s="164"/>
      <c r="T154" s="165"/>
      <c r="AT154" s="160" t="s">
        <v>172</v>
      </c>
      <c r="AU154" s="160" t="s">
        <v>90</v>
      </c>
      <c r="AV154" s="14" t="s">
        <v>169</v>
      </c>
      <c r="AW154" s="14" t="s">
        <v>34</v>
      </c>
      <c r="AX154" s="14" t="s">
        <v>88</v>
      </c>
      <c r="AY154" s="160" t="s">
        <v>161</v>
      </c>
    </row>
    <row r="155" spans="2:65" s="1" customFormat="1" ht="33" customHeight="1">
      <c r="B155" s="32"/>
      <c r="C155" s="132" t="s">
        <v>8</v>
      </c>
      <c r="D155" s="132" t="s">
        <v>165</v>
      </c>
      <c r="E155" s="133" t="s">
        <v>1764</v>
      </c>
      <c r="F155" s="134" t="s">
        <v>1765</v>
      </c>
      <c r="G155" s="135" t="s">
        <v>168</v>
      </c>
      <c r="H155" s="136">
        <v>53.023000000000003</v>
      </c>
      <c r="I155" s="137"/>
      <c r="J155" s="138">
        <f>ROUND(I155*H155,2)</f>
        <v>0</v>
      </c>
      <c r="K155" s="134" t="s">
        <v>180</v>
      </c>
      <c r="L155" s="32"/>
      <c r="M155" s="139" t="s">
        <v>1</v>
      </c>
      <c r="N155" s="140" t="s">
        <v>45</v>
      </c>
      <c r="P155" s="141">
        <f>O155*H155</f>
        <v>0</v>
      </c>
      <c r="Q155" s="141">
        <v>0</v>
      </c>
      <c r="R155" s="141">
        <f>Q155*H155</f>
        <v>0</v>
      </c>
      <c r="S155" s="141">
        <v>0</v>
      </c>
      <c r="T155" s="142">
        <f>S155*H155</f>
        <v>0</v>
      </c>
      <c r="AR155" s="143" t="s">
        <v>169</v>
      </c>
      <c r="AT155" s="143" t="s">
        <v>165</v>
      </c>
      <c r="AU155" s="143" t="s">
        <v>90</v>
      </c>
      <c r="AY155" s="17" t="s">
        <v>161</v>
      </c>
      <c r="BE155" s="144">
        <f>IF(N155="základní",J155,0)</f>
        <v>0</v>
      </c>
      <c r="BF155" s="144">
        <f>IF(N155="snížená",J155,0)</f>
        <v>0</v>
      </c>
      <c r="BG155" s="144">
        <f>IF(N155="zákl. přenesená",J155,0)</f>
        <v>0</v>
      </c>
      <c r="BH155" s="144">
        <f>IF(N155="sníž. přenesená",J155,0)</f>
        <v>0</v>
      </c>
      <c r="BI155" s="144">
        <f>IF(N155="nulová",J155,0)</f>
        <v>0</v>
      </c>
      <c r="BJ155" s="17" t="s">
        <v>88</v>
      </c>
      <c r="BK155" s="144">
        <f>ROUND(I155*H155,2)</f>
        <v>0</v>
      </c>
      <c r="BL155" s="17" t="s">
        <v>169</v>
      </c>
      <c r="BM155" s="143" t="s">
        <v>1766</v>
      </c>
    </row>
    <row r="156" spans="2:65" s="12" customFormat="1" ht="22.5">
      <c r="B156" s="145"/>
      <c r="D156" s="146" t="s">
        <v>172</v>
      </c>
      <c r="E156" s="147" t="s">
        <v>1</v>
      </c>
      <c r="F156" s="148" t="s">
        <v>1759</v>
      </c>
      <c r="H156" s="147" t="s">
        <v>1</v>
      </c>
      <c r="I156" s="149"/>
      <c r="L156" s="145"/>
      <c r="M156" s="150"/>
      <c r="T156" s="151"/>
      <c r="AT156" s="147" t="s">
        <v>172</v>
      </c>
      <c r="AU156" s="147" t="s">
        <v>90</v>
      </c>
      <c r="AV156" s="12" t="s">
        <v>88</v>
      </c>
      <c r="AW156" s="12" t="s">
        <v>34</v>
      </c>
      <c r="AX156" s="12" t="s">
        <v>80</v>
      </c>
      <c r="AY156" s="147" t="s">
        <v>161</v>
      </c>
    </row>
    <row r="157" spans="2:65" s="13" customFormat="1" ht="11.25">
      <c r="B157" s="152"/>
      <c r="D157" s="146" t="s">
        <v>172</v>
      </c>
      <c r="E157" s="153" t="s">
        <v>1</v>
      </c>
      <c r="F157" s="154" t="s">
        <v>1760</v>
      </c>
      <c r="H157" s="155">
        <v>19.710999999999999</v>
      </c>
      <c r="I157" s="156"/>
      <c r="L157" s="152"/>
      <c r="M157" s="157"/>
      <c r="T157" s="158"/>
      <c r="AT157" s="153" t="s">
        <v>172</v>
      </c>
      <c r="AU157" s="153" t="s">
        <v>90</v>
      </c>
      <c r="AV157" s="13" t="s">
        <v>90</v>
      </c>
      <c r="AW157" s="13" t="s">
        <v>34</v>
      </c>
      <c r="AX157" s="13" t="s">
        <v>80</v>
      </c>
      <c r="AY157" s="153" t="s">
        <v>161</v>
      </c>
    </row>
    <row r="158" spans="2:65" s="13" customFormat="1" ht="11.25">
      <c r="B158" s="152"/>
      <c r="D158" s="146" t="s">
        <v>172</v>
      </c>
      <c r="E158" s="153" t="s">
        <v>1</v>
      </c>
      <c r="F158" s="154" t="s">
        <v>1761</v>
      </c>
      <c r="H158" s="155">
        <v>9.4160000000000004</v>
      </c>
      <c r="I158" s="156"/>
      <c r="L158" s="152"/>
      <c r="M158" s="157"/>
      <c r="T158" s="158"/>
      <c r="AT158" s="153" t="s">
        <v>172</v>
      </c>
      <c r="AU158" s="153" t="s">
        <v>90</v>
      </c>
      <c r="AV158" s="13" t="s">
        <v>90</v>
      </c>
      <c r="AW158" s="13" t="s">
        <v>34</v>
      </c>
      <c r="AX158" s="13" t="s">
        <v>80</v>
      </c>
      <c r="AY158" s="153" t="s">
        <v>161</v>
      </c>
    </row>
    <row r="159" spans="2:65" s="13" customFormat="1" ht="11.25">
      <c r="B159" s="152"/>
      <c r="D159" s="146" t="s">
        <v>172</v>
      </c>
      <c r="E159" s="153" t="s">
        <v>1</v>
      </c>
      <c r="F159" s="154" t="s">
        <v>1762</v>
      </c>
      <c r="H159" s="155">
        <v>9.2560000000000002</v>
      </c>
      <c r="I159" s="156"/>
      <c r="L159" s="152"/>
      <c r="M159" s="157"/>
      <c r="T159" s="158"/>
      <c r="AT159" s="153" t="s">
        <v>172</v>
      </c>
      <c r="AU159" s="153" t="s">
        <v>90</v>
      </c>
      <c r="AV159" s="13" t="s">
        <v>90</v>
      </c>
      <c r="AW159" s="13" t="s">
        <v>34</v>
      </c>
      <c r="AX159" s="13" t="s">
        <v>80</v>
      </c>
      <c r="AY159" s="153" t="s">
        <v>161</v>
      </c>
    </row>
    <row r="160" spans="2:65" s="13" customFormat="1" ht="11.25">
      <c r="B160" s="152"/>
      <c r="D160" s="146" t="s">
        <v>172</v>
      </c>
      <c r="E160" s="153" t="s">
        <v>1</v>
      </c>
      <c r="F160" s="154" t="s">
        <v>1763</v>
      </c>
      <c r="H160" s="155">
        <v>14.64</v>
      </c>
      <c r="I160" s="156"/>
      <c r="L160" s="152"/>
      <c r="M160" s="157"/>
      <c r="T160" s="158"/>
      <c r="AT160" s="153" t="s">
        <v>172</v>
      </c>
      <c r="AU160" s="153" t="s">
        <v>90</v>
      </c>
      <c r="AV160" s="13" t="s">
        <v>90</v>
      </c>
      <c r="AW160" s="13" t="s">
        <v>34</v>
      </c>
      <c r="AX160" s="13" t="s">
        <v>80</v>
      </c>
      <c r="AY160" s="153" t="s">
        <v>161</v>
      </c>
    </row>
    <row r="161" spans="2:65" s="14" customFormat="1" ht="11.25">
      <c r="B161" s="159"/>
      <c r="D161" s="146" t="s">
        <v>172</v>
      </c>
      <c r="E161" s="160" t="s">
        <v>1</v>
      </c>
      <c r="F161" s="161" t="s">
        <v>177</v>
      </c>
      <c r="H161" s="162">
        <v>53.023000000000003</v>
      </c>
      <c r="I161" s="163"/>
      <c r="L161" s="159"/>
      <c r="M161" s="164"/>
      <c r="T161" s="165"/>
      <c r="AT161" s="160" t="s">
        <v>172</v>
      </c>
      <c r="AU161" s="160" t="s">
        <v>90</v>
      </c>
      <c r="AV161" s="14" t="s">
        <v>169</v>
      </c>
      <c r="AW161" s="14" t="s">
        <v>34</v>
      </c>
      <c r="AX161" s="14" t="s">
        <v>88</v>
      </c>
      <c r="AY161" s="160" t="s">
        <v>161</v>
      </c>
    </row>
    <row r="162" spans="2:65" s="1" customFormat="1" ht="24.2" customHeight="1">
      <c r="B162" s="32"/>
      <c r="C162" s="132" t="s">
        <v>254</v>
      </c>
      <c r="D162" s="132" t="s">
        <v>165</v>
      </c>
      <c r="E162" s="133" t="s">
        <v>1405</v>
      </c>
      <c r="F162" s="134" t="s">
        <v>1406</v>
      </c>
      <c r="G162" s="135" t="s">
        <v>168</v>
      </c>
      <c r="H162" s="136">
        <v>18</v>
      </c>
      <c r="I162" s="137"/>
      <c r="J162" s="138">
        <f>ROUND(I162*H162,2)</f>
        <v>0</v>
      </c>
      <c r="K162" s="134" t="s">
        <v>180</v>
      </c>
      <c r="L162" s="32"/>
      <c r="M162" s="139" t="s">
        <v>1</v>
      </c>
      <c r="N162" s="140" t="s">
        <v>45</v>
      </c>
      <c r="P162" s="141">
        <f>O162*H162</f>
        <v>0</v>
      </c>
      <c r="Q162" s="141">
        <v>0</v>
      </c>
      <c r="R162" s="141">
        <f>Q162*H162</f>
        <v>0</v>
      </c>
      <c r="S162" s="141">
        <v>0</v>
      </c>
      <c r="T162" s="142">
        <f>S162*H162</f>
        <v>0</v>
      </c>
      <c r="AR162" s="143" t="s">
        <v>169</v>
      </c>
      <c r="AT162" s="143" t="s">
        <v>165</v>
      </c>
      <c r="AU162" s="143" t="s">
        <v>90</v>
      </c>
      <c r="AY162" s="17" t="s">
        <v>161</v>
      </c>
      <c r="BE162" s="144">
        <f>IF(N162="základní",J162,0)</f>
        <v>0</v>
      </c>
      <c r="BF162" s="144">
        <f>IF(N162="snížená",J162,0)</f>
        <v>0</v>
      </c>
      <c r="BG162" s="144">
        <f>IF(N162="zákl. přenesená",J162,0)</f>
        <v>0</v>
      </c>
      <c r="BH162" s="144">
        <f>IF(N162="sníž. přenesená",J162,0)</f>
        <v>0</v>
      </c>
      <c r="BI162" s="144">
        <f>IF(N162="nulová",J162,0)</f>
        <v>0</v>
      </c>
      <c r="BJ162" s="17" t="s">
        <v>88</v>
      </c>
      <c r="BK162" s="144">
        <f>ROUND(I162*H162,2)</f>
        <v>0</v>
      </c>
      <c r="BL162" s="17" t="s">
        <v>169</v>
      </c>
      <c r="BM162" s="143" t="s">
        <v>1767</v>
      </c>
    </row>
    <row r="163" spans="2:65" s="13" customFormat="1" ht="11.25">
      <c r="B163" s="152"/>
      <c r="D163" s="146" t="s">
        <v>172</v>
      </c>
      <c r="E163" s="153" t="s">
        <v>1</v>
      </c>
      <c r="F163" s="154" t="s">
        <v>287</v>
      </c>
      <c r="H163" s="155">
        <v>18</v>
      </c>
      <c r="I163" s="156"/>
      <c r="L163" s="152"/>
      <c r="M163" s="157"/>
      <c r="T163" s="158"/>
      <c r="AT163" s="153" t="s">
        <v>172</v>
      </c>
      <c r="AU163" s="153" t="s">
        <v>90</v>
      </c>
      <c r="AV163" s="13" t="s">
        <v>90</v>
      </c>
      <c r="AW163" s="13" t="s">
        <v>34</v>
      </c>
      <c r="AX163" s="13" t="s">
        <v>88</v>
      </c>
      <c r="AY163" s="153" t="s">
        <v>161</v>
      </c>
    </row>
    <row r="164" spans="2:65" s="1" customFormat="1" ht="24.2" customHeight="1">
      <c r="B164" s="32"/>
      <c r="C164" s="132" t="s">
        <v>263</v>
      </c>
      <c r="D164" s="132" t="s">
        <v>165</v>
      </c>
      <c r="E164" s="133" t="s">
        <v>883</v>
      </c>
      <c r="F164" s="134" t="s">
        <v>884</v>
      </c>
      <c r="G164" s="135" t="s">
        <v>168</v>
      </c>
      <c r="H164" s="136">
        <v>15.726000000000001</v>
      </c>
      <c r="I164" s="137"/>
      <c r="J164" s="138">
        <f>ROUND(I164*H164,2)</f>
        <v>0</v>
      </c>
      <c r="K164" s="134" t="s">
        <v>1</v>
      </c>
      <c r="L164" s="32"/>
      <c r="M164" s="139" t="s">
        <v>1</v>
      </c>
      <c r="N164" s="140" t="s">
        <v>45</v>
      </c>
      <c r="P164" s="141">
        <f>O164*H164</f>
        <v>0</v>
      </c>
      <c r="Q164" s="141">
        <v>0</v>
      </c>
      <c r="R164" s="141">
        <f>Q164*H164</f>
        <v>0</v>
      </c>
      <c r="S164" s="141">
        <v>0</v>
      </c>
      <c r="T164" s="142">
        <f>S164*H164</f>
        <v>0</v>
      </c>
      <c r="AR164" s="143" t="s">
        <v>169</v>
      </c>
      <c r="AT164" s="143" t="s">
        <v>165</v>
      </c>
      <c r="AU164" s="143" t="s">
        <v>90</v>
      </c>
      <c r="AY164" s="17" t="s">
        <v>161</v>
      </c>
      <c r="BE164" s="144">
        <f>IF(N164="základní",J164,0)</f>
        <v>0</v>
      </c>
      <c r="BF164" s="144">
        <f>IF(N164="snížená",J164,0)</f>
        <v>0</v>
      </c>
      <c r="BG164" s="144">
        <f>IF(N164="zákl. přenesená",J164,0)</f>
        <v>0</v>
      </c>
      <c r="BH164" s="144">
        <f>IF(N164="sníž. přenesená",J164,0)</f>
        <v>0</v>
      </c>
      <c r="BI164" s="144">
        <f>IF(N164="nulová",J164,0)</f>
        <v>0</v>
      </c>
      <c r="BJ164" s="17" t="s">
        <v>88</v>
      </c>
      <c r="BK164" s="144">
        <f>ROUND(I164*H164,2)</f>
        <v>0</v>
      </c>
      <c r="BL164" s="17" t="s">
        <v>169</v>
      </c>
      <c r="BM164" s="143" t="s">
        <v>1768</v>
      </c>
    </row>
    <row r="165" spans="2:65" s="13" customFormat="1" ht="11.25">
      <c r="B165" s="152"/>
      <c r="D165" s="146" t="s">
        <v>172</v>
      </c>
      <c r="E165" s="153" t="s">
        <v>1</v>
      </c>
      <c r="F165" s="154" t="s">
        <v>1769</v>
      </c>
      <c r="H165" s="155">
        <v>7.8630000000000004</v>
      </c>
      <c r="I165" s="156"/>
      <c r="L165" s="152"/>
      <c r="M165" s="157"/>
      <c r="T165" s="158"/>
      <c r="AT165" s="153" t="s">
        <v>172</v>
      </c>
      <c r="AU165" s="153" t="s">
        <v>90</v>
      </c>
      <c r="AV165" s="13" t="s">
        <v>90</v>
      </c>
      <c r="AW165" s="13" t="s">
        <v>34</v>
      </c>
      <c r="AX165" s="13" t="s">
        <v>80</v>
      </c>
      <c r="AY165" s="153" t="s">
        <v>161</v>
      </c>
    </row>
    <row r="166" spans="2:65" s="13" customFormat="1" ht="22.5">
      <c r="B166" s="152"/>
      <c r="D166" s="146" t="s">
        <v>172</v>
      </c>
      <c r="E166" s="153" t="s">
        <v>1</v>
      </c>
      <c r="F166" s="154" t="s">
        <v>1770</v>
      </c>
      <c r="H166" s="155">
        <v>7.8630000000000004</v>
      </c>
      <c r="I166" s="156"/>
      <c r="L166" s="152"/>
      <c r="M166" s="157"/>
      <c r="T166" s="158"/>
      <c r="AT166" s="153" t="s">
        <v>172</v>
      </c>
      <c r="AU166" s="153" t="s">
        <v>90</v>
      </c>
      <c r="AV166" s="13" t="s">
        <v>90</v>
      </c>
      <c r="AW166" s="13" t="s">
        <v>34</v>
      </c>
      <c r="AX166" s="13" t="s">
        <v>80</v>
      </c>
      <c r="AY166" s="153" t="s">
        <v>161</v>
      </c>
    </row>
    <row r="167" spans="2:65" s="14" customFormat="1" ht="11.25">
      <c r="B167" s="159"/>
      <c r="D167" s="146" t="s">
        <v>172</v>
      </c>
      <c r="E167" s="160" t="s">
        <v>1</v>
      </c>
      <c r="F167" s="161" t="s">
        <v>177</v>
      </c>
      <c r="H167" s="162">
        <v>15.726000000000001</v>
      </c>
      <c r="I167" s="163"/>
      <c r="L167" s="159"/>
      <c r="M167" s="164"/>
      <c r="T167" s="165"/>
      <c r="AT167" s="160" t="s">
        <v>172</v>
      </c>
      <c r="AU167" s="160" t="s">
        <v>90</v>
      </c>
      <c r="AV167" s="14" t="s">
        <v>169</v>
      </c>
      <c r="AW167" s="14" t="s">
        <v>34</v>
      </c>
      <c r="AX167" s="14" t="s">
        <v>88</v>
      </c>
      <c r="AY167" s="160" t="s">
        <v>161</v>
      </c>
    </row>
    <row r="168" spans="2:65" s="1" customFormat="1" ht="24.2" customHeight="1">
      <c r="B168" s="32"/>
      <c r="C168" s="132" t="s">
        <v>269</v>
      </c>
      <c r="D168" s="132" t="s">
        <v>165</v>
      </c>
      <c r="E168" s="133" t="s">
        <v>1771</v>
      </c>
      <c r="F168" s="134" t="s">
        <v>1772</v>
      </c>
      <c r="G168" s="135" t="s">
        <v>168</v>
      </c>
      <c r="H168" s="136">
        <v>15.726000000000001</v>
      </c>
      <c r="I168" s="137"/>
      <c r="J168" s="138">
        <f>ROUND(I168*H168,2)</f>
        <v>0</v>
      </c>
      <c r="K168" s="134" t="s">
        <v>1</v>
      </c>
      <c r="L168" s="32"/>
      <c r="M168" s="139" t="s">
        <v>1</v>
      </c>
      <c r="N168" s="140" t="s">
        <v>45</v>
      </c>
      <c r="P168" s="141">
        <f>O168*H168</f>
        <v>0</v>
      </c>
      <c r="Q168" s="141">
        <v>0</v>
      </c>
      <c r="R168" s="141">
        <f>Q168*H168</f>
        <v>0</v>
      </c>
      <c r="S168" s="141">
        <v>0</v>
      </c>
      <c r="T168" s="142">
        <f>S168*H168</f>
        <v>0</v>
      </c>
      <c r="AR168" s="143" t="s">
        <v>169</v>
      </c>
      <c r="AT168" s="143" t="s">
        <v>165</v>
      </c>
      <c r="AU168" s="143" t="s">
        <v>90</v>
      </c>
      <c r="AY168" s="17" t="s">
        <v>161</v>
      </c>
      <c r="BE168" s="144">
        <f>IF(N168="základní",J168,0)</f>
        <v>0</v>
      </c>
      <c r="BF168" s="144">
        <f>IF(N168="snížená",J168,0)</f>
        <v>0</v>
      </c>
      <c r="BG168" s="144">
        <f>IF(N168="zákl. přenesená",J168,0)</f>
        <v>0</v>
      </c>
      <c r="BH168" s="144">
        <f>IF(N168="sníž. přenesená",J168,0)</f>
        <v>0</v>
      </c>
      <c r="BI168" s="144">
        <f>IF(N168="nulová",J168,0)</f>
        <v>0</v>
      </c>
      <c r="BJ168" s="17" t="s">
        <v>88</v>
      </c>
      <c r="BK168" s="144">
        <f>ROUND(I168*H168,2)</f>
        <v>0</v>
      </c>
      <c r="BL168" s="17" t="s">
        <v>169</v>
      </c>
      <c r="BM168" s="143" t="s">
        <v>1773</v>
      </c>
    </row>
    <row r="169" spans="2:65" s="13" customFormat="1" ht="11.25">
      <c r="B169" s="152"/>
      <c r="D169" s="146" t="s">
        <v>172</v>
      </c>
      <c r="E169" s="153" t="s">
        <v>1</v>
      </c>
      <c r="F169" s="154" t="s">
        <v>1769</v>
      </c>
      <c r="H169" s="155">
        <v>7.8630000000000004</v>
      </c>
      <c r="I169" s="156"/>
      <c r="L169" s="152"/>
      <c r="M169" s="157"/>
      <c r="T169" s="158"/>
      <c r="AT169" s="153" t="s">
        <v>172</v>
      </c>
      <c r="AU169" s="153" t="s">
        <v>90</v>
      </c>
      <c r="AV169" s="13" t="s">
        <v>90</v>
      </c>
      <c r="AW169" s="13" t="s">
        <v>34</v>
      </c>
      <c r="AX169" s="13" t="s">
        <v>80</v>
      </c>
      <c r="AY169" s="153" t="s">
        <v>161</v>
      </c>
    </row>
    <row r="170" spans="2:65" s="13" customFormat="1" ht="22.5">
      <c r="B170" s="152"/>
      <c r="D170" s="146" t="s">
        <v>172</v>
      </c>
      <c r="E170" s="153" t="s">
        <v>1</v>
      </c>
      <c r="F170" s="154" t="s">
        <v>1770</v>
      </c>
      <c r="H170" s="155">
        <v>7.8630000000000004</v>
      </c>
      <c r="I170" s="156"/>
      <c r="L170" s="152"/>
      <c r="M170" s="157"/>
      <c r="T170" s="158"/>
      <c r="AT170" s="153" t="s">
        <v>172</v>
      </c>
      <c r="AU170" s="153" t="s">
        <v>90</v>
      </c>
      <c r="AV170" s="13" t="s">
        <v>90</v>
      </c>
      <c r="AW170" s="13" t="s">
        <v>34</v>
      </c>
      <c r="AX170" s="13" t="s">
        <v>80</v>
      </c>
      <c r="AY170" s="153" t="s">
        <v>161</v>
      </c>
    </row>
    <row r="171" spans="2:65" s="14" customFormat="1" ht="11.25">
      <c r="B171" s="159"/>
      <c r="D171" s="146" t="s">
        <v>172</v>
      </c>
      <c r="E171" s="160" t="s">
        <v>1</v>
      </c>
      <c r="F171" s="161" t="s">
        <v>177</v>
      </c>
      <c r="H171" s="162">
        <v>15.726000000000001</v>
      </c>
      <c r="I171" s="163"/>
      <c r="L171" s="159"/>
      <c r="M171" s="164"/>
      <c r="T171" s="165"/>
      <c r="AT171" s="160" t="s">
        <v>172</v>
      </c>
      <c r="AU171" s="160" t="s">
        <v>90</v>
      </c>
      <c r="AV171" s="14" t="s">
        <v>169</v>
      </c>
      <c r="AW171" s="14" t="s">
        <v>34</v>
      </c>
      <c r="AX171" s="14" t="s">
        <v>88</v>
      </c>
      <c r="AY171" s="160" t="s">
        <v>161</v>
      </c>
    </row>
    <row r="172" spans="2:65" s="1" customFormat="1" ht="24.2" customHeight="1">
      <c r="B172" s="32"/>
      <c r="C172" s="132" t="s">
        <v>274</v>
      </c>
      <c r="D172" s="132" t="s">
        <v>165</v>
      </c>
      <c r="E172" s="133" t="s">
        <v>166</v>
      </c>
      <c r="F172" s="134" t="s">
        <v>167</v>
      </c>
      <c r="G172" s="135" t="s">
        <v>168</v>
      </c>
      <c r="H172" s="136">
        <v>45.161000000000001</v>
      </c>
      <c r="I172" s="137"/>
      <c r="J172" s="138">
        <f>ROUND(I172*H172,2)</f>
        <v>0</v>
      </c>
      <c r="K172" s="134" t="s">
        <v>1</v>
      </c>
      <c r="L172" s="32"/>
      <c r="M172" s="139" t="s">
        <v>1</v>
      </c>
      <c r="N172" s="140" t="s">
        <v>45</v>
      </c>
      <c r="P172" s="141">
        <f>O172*H172</f>
        <v>0</v>
      </c>
      <c r="Q172" s="141">
        <v>0</v>
      </c>
      <c r="R172" s="141">
        <f>Q172*H172</f>
        <v>0</v>
      </c>
      <c r="S172" s="141">
        <v>0</v>
      </c>
      <c r="T172" s="142">
        <f>S172*H172</f>
        <v>0</v>
      </c>
      <c r="AR172" s="143" t="s">
        <v>169</v>
      </c>
      <c r="AT172" s="143" t="s">
        <v>165</v>
      </c>
      <c r="AU172" s="143" t="s">
        <v>90</v>
      </c>
      <c r="AY172" s="17" t="s">
        <v>161</v>
      </c>
      <c r="BE172" s="144">
        <f>IF(N172="základní",J172,0)</f>
        <v>0</v>
      </c>
      <c r="BF172" s="144">
        <f>IF(N172="snížená",J172,0)</f>
        <v>0</v>
      </c>
      <c r="BG172" s="144">
        <f>IF(N172="zákl. přenesená",J172,0)</f>
        <v>0</v>
      </c>
      <c r="BH172" s="144">
        <f>IF(N172="sníž. přenesená",J172,0)</f>
        <v>0</v>
      </c>
      <c r="BI172" s="144">
        <f>IF(N172="nulová",J172,0)</f>
        <v>0</v>
      </c>
      <c r="BJ172" s="17" t="s">
        <v>88</v>
      </c>
      <c r="BK172" s="144">
        <f>ROUND(I172*H172,2)</f>
        <v>0</v>
      </c>
      <c r="BL172" s="17" t="s">
        <v>169</v>
      </c>
      <c r="BM172" s="143" t="s">
        <v>1774</v>
      </c>
    </row>
    <row r="173" spans="2:65" s="13" customFormat="1" ht="11.25">
      <c r="B173" s="152"/>
      <c r="D173" s="146" t="s">
        <v>172</v>
      </c>
      <c r="E173" s="153" t="s">
        <v>1</v>
      </c>
      <c r="F173" s="154" t="s">
        <v>1775</v>
      </c>
      <c r="H173" s="155">
        <v>45.161000000000001</v>
      </c>
      <c r="I173" s="156"/>
      <c r="L173" s="152"/>
      <c r="M173" s="157"/>
      <c r="T173" s="158"/>
      <c r="AT173" s="153" t="s">
        <v>172</v>
      </c>
      <c r="AU173" s="153" t="s">
        <v>90</v>
      </c>
      <c r="AV173" s="13" t="s">
        <v>90</v>
      </c>
      <c r="AW173" s="13" t="s">
        <v>34</v>
      </c>
      <c r="AX173" s="13" t="s">
        <v>88</v>
      </c>
      <c r="AY173" s="153" t="s">
        <v>161</v>
      </c>
    </row>
    <row r="174" spans="2:65" s="1" customFormat="1" ht="24.2" customHeight="1">
      <c r="B174" s="32"/>
      <c r="C174" s="132" t="s">
        <v>279</v>
      </c>
      <c r="D174" s="132" t="s">
        <v>165</v>
      </c>
      <c r="E174" s="133" t="s">
        <v>1776</v>
      </c>
      <c r="F174" s="134" t="s">
        <v>1777</v>
      </c>
      <c r="G174" s="135" t="s">
        <v>168</v>
      </c>
      <c r="H174" s="136">
        <v>45.161000000000001</v>
      </c>
      <c r="I174" s="137"/>
      <c r="J174" s="138">
        <f>ROUND(I174*H174,2)</f>
        <v>0</v>
      </c>
      <c r="K174" s="134" t="s">
        <v>1</v>
      </c>
      <c r="L174" s="32"/>
      <c r="M174" s="139" t="s">
        <v>1</v>
      </c>
      <c r="N174" s="140" t="s">
        <v>45</v>
      </c>
      <c r="P174" s="141">
        <f>O174*H174</f>
        <v>0</v>
      </c>
      <c r="Q174" s="141">
        <v>0</v>
      </c>
      <c r="R174" s="141">
        <f>Q174*H174</f>
        <v>0</v>
      </c>
      <c r="S174" s="141">
        <v>0</v>
      </c>
      <c r="T174" s="142">
        <f>S174*H174</f>
        <v>0</v>
      </c>
      <c r="AR174" s="143" t="s">
        <v>169</v>
      </c>
      <c r="AT174" s="143" t="s">
        <v>165</v>
      </c>
      <c r="AU174" s="143" t="s">
        <v>90</v>
      </c>
      <c r="AY174" s="17" t="s">
        <v>161</v>
      </c>
      <c r="BE174" s="144">
        <f>IF(N174="základní",J174,0)</f>
        <v>0</v>
      </c>
      <c r="BF174" s="144">
        <f>IF(N174="snížená",J174,0)</f>
        <v>0</v>
      </c>
      <c r="BG174" s="144">
        <f>IF(N174="zákl. přenesená",J174,0)</f>
        <v>0</v>
      </c>
      <c r="BH174" s="144">
        <f>IF(N174="sníž. přenesená",J174,0)</f>
        <v>0</v>
      </c>
      <c r="BI174" s="144">
        <f>IF(N174="nulová",J174,0)</f>
        <v>0</v>
      </c>
      <c r="BJ174" s="17" t="s">
        <v>88</v>
      </c>
      <c r="BK174" s="144">
        <f>ROUND(I174*H174,2)</f>
        <v>0</v>
      </c>
      <c r="BL174" s="17" t="s">
        <v>169</v>
      </c>
      <c r="BM174" s="143" t="s">
        <v>1778</v>
      </c>
    </row>
    <row r="175" spans="2:65" s="13" customFormat="1" ht="11.25">
      <c r="B175" s="152"/>
      <c r="D175" s="146" t="s">
        <v>172</v>
      </c>
      <c r="E175" s="153" t="s">
        <v>1</v>
      </c>
      <c r="F175" s="154" t="s">
        <v>1775</v>
      </c>
      <c r="H175" s="155">
        <v>45.161000000000001</v>
      </c>
      <c r="I175" s="156"/>
      <c r="L175" s="152"/>
      <c r="M175" s="157"/>
      <c r="T175" s="158"/>
      <c r="AT175" s="153" t="s">
        <v>172</v>
      </c>
      <c r="AU175" s="153" t="s">
        <v>90</v>
      </c>
      <c r="AV175" s="13" t="s">
        <v>90</v>
      </c>
      <c r="AW175" s="13" t="s">
        <v>34</v>
      </c>
      <c r="AX175" s="13" t="s">
        <v>88</v>
      </c>
      <c r="AY175" s="153" t="s">
        <v>161</v>
      </c>
    </row>
    <row r="176" spans="2:65" s="1" customFormat="1" ht="24.2" customHeight="1">
      <c r="B176" s="32"/>
      <c r="C176" s="132" t="s">
        <v>287</v>
      </c>
      <c r="D176" s="132" t="s">
        <v>165</v>
      </c>
      <c r="E176" s="133" t="s">
        <v>891</v>
      </c>
      <c r="F176" s="134" t="s">
        <v>892</v>
      </c>
      <c r="G176" s="135" t="s">
        <v>168</v>
      </c>
      <c r="H176" s="136">
        <v>53.024000000000001</v>
      </c>
      <c r="I176" s="137"/>
      <c r="J176" s="138">
        <f>ROUND(I176*H176,2)</f>
        <v>0</v>
      </c>
      <c r="K176" s="134" t="s">
        <v>180</v>
      </c>
      <c r="L176" s="32"/>
      <c r="M176" s="139" t="s">
        <v>1</v>
      </c>
      <c r="N176" s="140" t="s">
        <v>45</v>
      </c>
      <c r="P176" s="141">
        <f>O176*H176</f>
        <v>0</v>
      </c>
      <c r="Q176" s="141">
        <v>0</v>
      </c>
      <c r="R176" s="141">
        <f>Q176*H176</f>
        <v>0</v>
      </c>
      <c r="S176" s="141">
        <v>0</v>
      </c>
      <c r="T176" s="142">
        <f>S176*H176</f>
        <v>0</v>
      </c>
      <c r="AR176" s="143" t="s">
        <v>169</v>
      </c>
      <c r="AT176" s="143" t="s">
        <v>165</v>
      </c>
      <c r="AU176" s="143" t="s">
        <v>90</v>
      </c>
      <c r="AY176" s="17" t="s">
        <v>161</v>
      </c>
      <c r="BE176" s="144">
        <f>IF(N176="základní",J176,0)</f>
        <v>0</v>
      </c>
      <c r="BF176" s="144">
        <f>IF(N176="snížená",J176,0)</f>
        <v>0</v>
      </c>
      <c r="BG176" s="144">
        <f>IF(N176="zákl. přenesená",J176,0)</f>
        <v>0</v>
      </c>
      <c r="BH176" s="144">
        <f>IF(N176="sníž. přenesená",J176,0)</f>
        <v>0</v>
      </c>
      <c r="BI176" s="144">
        <f>IF(N176="nulová",J176,0)</f>
        <v>0</v>
      </c>
      <c r="BJ176" s="17" t="s">
        <v>88</v>
      </c>
      <c r="BK176" s="144">
        <f>ROUND(I176*H176,2)</f>
        <v>0</v>
      </c>
      <c r="BL176" s="17" t="s">
        <v>169</v>
      </c>
      <c r="BM176" s="143" t="s">
        <v>1779</v>
      </c>
    </row>
    <row r="177" spans="2:65" s="13" customFormat="1" ht="11.25">
      <c r="B177" s="152"/>
      <c r="D177" s="146" t="s">
        <v>172</v>
      </c>
      <c r="E177" s="153" t="s">
        <v>1</v>
      </c>
      <c r="F177" s="154" t="s">
        <v>1780</v>
      </c>
      <c r="H177" s="155">
        <v>45.161000000000001</v>
      </c>
      <c r="I177" s="156"/>
      <c r="L177" s="152"/>
      <c r="M177" s="157"/>
      <c r="T177" s="158"/>
      <c r="AT177" s="153" t="s">
        <v>172</v>
      </c>
      <c r="AU177" s="153" t="s">
        <v>90</v>
      </c>
      <c r="AV177" s="13" t="s">
        <v>90</v>
      </c>
      <c r="AW177" s="13" t="s">
        <v>34</v>
      </c>
      <c r="AX177" s="13" t="s">
        <v>80</v>
      </c>
      <c r="AY177" s="153" t="s">
        <v>161</v>
      </c>
    </row>
    <row r="178" spans="2:65" s="13" customFormat="1" ht="11.25">
      <c r="B178" s="152"/>
      <c r="D178" s="146" t="s">
        <v>172</v>
      </c>
      <c r="E178" s="153" t="s">
        <v>1</v>
      </c>
      <c r="F178" s="154" t="s">
        <v>1781</v>
      </c>
      <c r="H178" s="155">
        <v>7.8630000000000004</v>
      </c>
      <c r="I178" s="156"/>
      <c r="L178" s="152"/>
      <c r="M178" s="157"/>
      <c r="T178" s="158"/>
      <c r="AT178" s="153" t="s">
        <v>172</v>
      </c>
      <c r="AU178" s="153" t="s">
        <v>90</v>
      </c>
      <c r="AV178" s="13" t="s">
        <v>90</v>
      </c>
      <c r="AW178" s="13" t="s">
        <v>34</v>
      </c>
      <c r="AX178" s="13" t="s">
        <v>80</v>
      </c>
      <c r="AY178" s="153" t="s">
        <v>161</v>
      </c>
    </row>
    <row r="179" spans="2:65" s="14" customFormat="1" ht="11.25">
      <c r="B179" s="159"/>
      <c r="D179" s="146" t="s">
        <v>172</v>
      </c>
      <c r="E179" s="160" t="s">
        <v>1</v>
      </c>
      <c r="F179" s="161" t="s">
        <v>177</v>
      </c>
      <c r="H179" s="162">
        <v>53.024000000000001</v>
      </c>
      <c r="I179" s="163"/>
      <c r="L179" s="159"/>
      <c r="M179" s="164"/>
      <c r="T179" s="165"/>
      <c r="AT179" s="160" t="s">
        <v>172</v>
      </c>
      <c r="AU179" s="160" t="s">
        <v>90</v>
      </c>
      <c r="AV179" s="14" t="s">
        <v>169</v>
      </c>
      <c r="AW179" s="14" t="s">
        <v>34</v>
      </c>
      <c r="AX179" s="14" t="s">
        <v>88</v>
      </c>
      <c r="AY179" s="160" t="s">
        <v>161</v>
      </c>
    </row>
    <row r="180" spans="2:65" s="1" customFormat="1" ht="24.2" customHeight="1">
      <c r="B180" s="32"/>
      <c r="C180" s="132" t="s">
        <v>296</v>
      </c>
      <c r="D180" s="132" t="s">
        <v>165</v>
      </c>
      <c r="E180" s="133" t="s">
        <v>1782</v>
      </c>
      <c r="F180" s="134" t="s">
        <v>1783</v>
      </c>
      <c r="G180" s="135" t="s">
        <v>168</v>
      </c>
      <c r="H180" s="136">
        <v>53.024000000000001</v>
      </c>
      <c r="I180" s="137"/>
      <c r="J180" s="138">
        <f>ROUND(I180*H180,2)</f>
        <v>0</v>
      </c>
      <c r="K180" s="134" t="s">
        <v>180</v>
      </c>
      <c r="L180" s="32"/>
      <c r="M180" s="139" t="s">
        <v>1</v>
      </c>
      <c r="N180" s="140" t="s">
        <v>45</v>
      </c>
      <c r="P180" s="141">
        <f>O180*H180</f>
        <v>0</v>
      </c>
      <c r="Q180" s="141">
        <v>0</v>
      </c>
      <c r="R180" s="141">
        <f>Q180*H180</f>
        <v>0</v>
      </c>
      <c r="S180" s="141">
        <v>0</v>
      </c>
      <c r="T180" s="142">
        <f>S180*H180</f>
        <v>0</v>
      </c>
      <c r="AR180" s="143" t="s">
        <v>169</v>
      </c>
      <c r="AT180" s="143" t="s">
        <v>165</v>
      </c>
      <c r="AU180" s="143" t="s">
        <v>90</v>
      </c>
      <c r="AY180" s="17" t="s">
        <v>161</v>
      </c>
      <c r="BE180" s="144">
        <f>IF(N180="základní",J180,0)</f>
        <v>0</v>
      </c>
      <c r="BF180" s="144">
        <f>IF(N180="snížená",J180,0)</f>
        <v>0</v>
      </c>
      <c r="BG180" s="144">
        <f>IF(N180="zákl. přenesená",J180,0)</f>
        <v>0</v>
      </c>
      <c r="BH180" s="144">
        <f>IF(N180="sníž. přenesená",J180,0)</f>
        <v>0</v>
      </c>
      <c r="BI180" s="144">
        <f>IF(N180="nulová",J180,0)</f>
        <v>0</v>
      </c>
      <c r="BJ180" s="17" t="s">
        <v>88</v>
      </c>
      <c r="BK180" s="144">
        <f>ROUND(I180*H180,2)</f>
        <v>0</v>
      </c>
      <c r="BL180" s="17" t="s">
        <v>169</v>
      </c>
      <c r="BM180" s="143" t="s">
        <v>1784</v>
      </c>
    </row>
    <row r="181" spans="2:65" s="13" customFormat="1" ht="11.25">
      <c r="B181" s="152"/>
      <c r="D181" s="146" t="s">
        <v>172</v>
      </c>
      <c r="E181" s="153" t="s">
        <v>1</v>
      </c>
      <c r="F181" s="154" t="s">
        <v>1780</v>
      </c>
      <c r="H181" s="155">
        <v>45.161000000000001</v>
      </c>
      <c r="I181" s="156"/>
      <c r="L181" s="152"/>
      <c r="M181" s="157"/>
      <c r="T181" s="158"/>
      <c r="AT181" s="153" t="s">
        <v>172</v>
      </c>
      <c r="AU181" s="153" t="s">
        <v>90</v>
      </c>
      <c r="AV181" s="13" t="s">
        <v>90</v>
      </c>
      <c r="AW181" s="13" t="s">
        <v>34</v>
      </c>
      <c r="AX181" s="13" t="s">
        <v>80</v>
      </c>
      <c r="AY181" s="153" t="s">
        <v>161</v>
      </c>
    </row>
    <row r="182" spans="2:65" s="13" customFormat="1" ht="11.25">
      <c r="B182" s="152"/>
      <c r="D182" s="146" t="s">
        <v>172</v>
      </c>
      <c r="E182" s="153" t="s">
        <v>1</v>
      </c>
      <c r="F182" s="154" t="s">
        <v>1781</v>
      </c>
      <c r="H182" s="155">
        <v>7.8630000000000004</v>
      </c>
      <c r="I182" s="156"/>
      <c r="L182" s="152"/>
      <c r="M182" s="157"/>
      <c r="T182" s="158"/>
      <c r="AT182" s="153" t="s">
        <v>172</v>
      </c>
      <c r="AU182" s="153" t="s">
        <v>90</v>
      </c>
      <c r="AV182" s="13" t="s">
        <v>90</v>
      </c>
      <c r="AW182" s="13" t="s">
        <v>34</v>
      </c>
      <c r="AX182" s="13" t="s">
        <v>80</v>
      </c>
      <c r="AY182" s="153" t="s">
        <v>161</v>
      </c>
    </row>
    <row r="183" spans="2:65" s="14" customFormat="1" ht="11.25">
      <c r="B183" s="159"/>
      <c r="D183" s="146" t="s">
        <v>172</v>
      </c>
      <c r="E183" s="160" t="s">
        <v>1</v>
      </c>
      <c r="F183" s="161" t="s">
        <v>177</v>
      </c>
      <c r="H183" s="162">
        <v>53.024000000000001</v>
      </c>
      <c r="I183" s="163"/>
      <c r="L183" s="159"/>
      <c r="M183" s="164"/>
      <c r="T183" s="165"/>
      <c r="AT183" s="160" t="s">
        <v>172</v>
      </c>
      <c r="AU183" s="160" t="s">
        <v>90</v>
      </c>
      <c r="AV183" s="14" t="s">
        <v>169</v>
      </c>
      <c r="AW183" s="14" t="s">
        <v>34</v>
      </c>
      <c r="AX183" s="14" t="s">
        <v>88</v>
      </c>
      <c r="AY183" s="160" t="s">
        <v>161</v>
      </c>
    </row>
    <row r="184" spans="2:65" s="1" customFormat="1" ht="24.2" customHeight="1">
      <c r="B184" s="32"/>
      <c r="C184" s="132" t="s">
        <v>305</v>
      </c>
      <c r="D184" s="132" t="s">
        <v>165</v>
      </c>
      <c r="E184" s="133" t="s">
        <v>1785</v>
      </c>
      <c r="F184" s="134" t="s">
        <v>1786</v>
      </c>
      <c r="G184" s="135" t="s">
        <v>168</v>
      </c>
      <c r="H184" s="136">
        <v>18</v>
      </c>
      <c r="I184" s="137"/>
      <c r="J184" s="138">
        <f>ROUND(I184*H184,2)</f>
        <v>0</v>
      </c>
      <c r="K184" s="134" t="s">
        <v>180</v>
      </c>
      <c r="L184" s="32"/>
      <c r="M184" s="139" t="s">
        <v>1</v>
      </c>
      <c r="N184" s="140" t="s">
        <v>45</v>
      </c>
      <c r="P184" s="141">
        <f>O184*H184</f>
        <v>0</v>
      </c>
      <c r="Q184" s="141">
        <v>0</v>
      </c>
      <c r="R184" s="141">
        <f>Q184*H184</f>
        <v>0</v>
      </c>
      <c r="S184" s="141">
        <v>0</v>
      </c>
      <c r="T184" s="142">
        <f>S184*H184</f>
        <v>0</v>
      </c>
      <c r="AR184" s="143" t="s">
        <v>169</v>
      </c>
      <c r="AT184" s="143" t="s">
        <v>165</v>
      </c>
      <c r="AU184" s="143" t="s">
        <v>90</v>
      </c>
      <c r="AY184" s="17" t="s">
        <v>161</v>
      </c>
      <c r="BE184" s="144">
        <f>IF(N184="základní",J184,0)</f>
        <v>0</v>
      </c>
      <c r="BF184" s="144">
        <f>IF(N184="snížená",J184,0)</f>
        <v>0</v>
      </c>
      <c r="BG184" s="144">
        <f>IF(N184="zákl. přenesená",J184,0)</f>
        <v>0</v>
      </c>
      <c r="BH184" s="144">
        <f>IF(N184="sníž. přenesená",J184,0)</f>
        <v>0</v>
      </c>
      <c r="BI184" s="144">
        <f>IF(N184="nulová",J184,0)</f>
        <v>0</v>
      </c>
      <c r="BJ184" s="17" t="s">
        <v>88</v>
      </c>
      <c r="BK184" s="144">
        <f>ROUND(I184*H184,2)</f>
        <v>0</v>
      </c>
      <c r="BL184" s="17" t="s">
        <v>169</v>
      </c>
      <c r="BM184" s="143" t="s">
        <v>1787</v>
      </c>
    </row>
    <row r="185" spans="2:65" s="13" customFormat="1" ht="11.25">
      <c r="B185" s="152"/>
      <c r="D185" s="146" t="s">
        <v>172</v>
      </c>
      <c r="E185" s="153" t="s">
        <v>1</v>
      </c>
      <c r="F185" s="154" t="s">
        <v>1788</v>
      </c>
      <c r="H185" s="155">
        <v>18</v>
      </c>
      <c r="I185" s="156"/>
      <c r="L185" s="152"/>
      <c r="M185" s="157"/>
      <c r="T185" s="158"/>
      <c r="AT185" s="153" t="s">
        <v>172</v>
      </c>
      <c r="AU185" s="153" t="s">
        <v>90</v>
      </c>
      <c r="AV185" s="13" t="s">
        <v>90</v>
      </c>
      <c r="AW185" s="13" t="s">
        <v>34</v>
      </c>
      <c r="AX185" s="13" t="s">
        <v>88</v>
      </c>
      <c r="AY185" s="153" t="s">
        <v>161</v>
      </c>
    </row>
    <row r="186" spans="2:65" s="1" customFormat="1" ht="24.2" customHeight="1">
      <c r="B186" s="32"/>
      <c r="C186" s="132" t="s">
        <v>7</v>
      </c>
      <c r="D186" s="132" t="s">
        <v>165</v>
      </c>
      <c r="E186" s="133" t="s">
        <v>183</v>
      </c>
      <c r="F186" s="134" t="s">
        <v>184</v>
      </c>
      <c r="G186" s="135" t="s">
        <v>185</v>
      </c>
      <c r="H186" s="136">
        <v>162.58000000000001</v>
      </c>
      <c r="I186" s="137"/>
      <c r="J186" s="138">
        <f>ROUND(I186*H186,2)</f>
        <v>0</v>
      </c>
      <c r="K186" s="134" t="s">
        <v>1</v>
      </c>
      <c r="L186" s="32"/>
      <c r="M186" s="139" t="s">
        <v>1</v>
      </c>
      <c r="N186" s="140" t="s">
        <v>45</v>
      </c>
      <c r="P186" s="141">
        <f>O186*H186</f>
        <v>0</v>
      </c>
      <c r="Q186" s="141">
        <v>0</v>
      </c>
      <c r="R186" s="141">
        <f>Q186*H186</f>
        <v>0</v>
      </c>
      <c r="S186" s="141">
        <v>0</v>
      </c>
      <c r="T186" s="142">
        <f>S186*H186</f>
        <v>0</v>
      </c>
      <c r="AR186" s="143" t="s">
        <v>169</v>
      </c>
      <c r="AT186" s="143" t="s">
        <v>165</v>
      </c>
      <c r="AU186" s="143" t="s">
        <v>90</v>
      </c>
      <c r="AY186" s="17" t="s">
        <v>161</v>
      </c>
      <c r="BE186" s="144">
        <f>IF(N186="základní",J186,0)</f>
        <v>0</v>
      </c>
      <c r="BF186" s="144">
        <f>IF(N186="snížená",J186,0)</f>
        <v>0</v>
      </c>
      <c r="BG186" s="144">
        <f>IF(N186="zákl. přenesená",J186,0)</f>
        <v>0</v>
      </c>
      <c r="BH186" s="144">
        <f>IF(N186="sníž. přenesená",J186,0)</f>
        <v>0</v>
      </c>
      <c r="BI186" s="144">
        <f>IF(N186="nulová",J186,0)</f>
        <v>0</v>
      </c>
      <c r="BJ186" s="17" t="s">
        <v>88</v>
      </c>
      <c r="BK186" s="144">
        <f>ROUND(I186*H186,2)</f>
        <v>0</v>
      </c>
      <c r="BL186" s="17" t="s">
        <v>169</v>
      </c>
      <c r="BM186" s="143" t="s">
        <v>1789</v>
      </c>
    </row>
    <row r="187" spans="2:65" s="13" customFormat="1" ht="11.25">
      <c r="B187" s="152"/>
      <c r="D187" s="146" t="s">
        <v>172</v>
      </c>
      <c r="E187" s="153" t="s">
        <v>1</v>
      </c>
      <c r="F187" s="154" t="s">
        <v>1790</v>
      </c>
      <c r="H187" s="155">
        <v>162.58000000000001</v>
      </c>
      <c r="I187" s="156"/>
      <c r="L187" s="152"/>
      <c r="M187" s="157"/>
      <c r="T187" s="158"/>
      <c r="AT187" s="153" t="s">
        <v>172</v>
      </c>
      <c r="AU187" s="153" t="s">
        <v>90</v>
      </c>
      <c r="AV187" s="13" t="s">
        <v>90</v>
      </c>
      <c r="AW187" s="13" t="s">
        <v>34</v>
      </c>
      <c r="AX187" s="13" t="s">
        <v>88</v>
      </c>
      <c r="AY187" s="153" t="s">
        <v>161</v>
      </c>
    </row>
    <row r="188" spans="2:65" s="1" customFormat="1" ht="16.5" customHeight="1">
      <c r="B188" s="32"/>
      <c r="C188" s="132" t="s">
        <v>314</v>
      </c>
      <c r="D188" s="132" t="s">
        <v>165</v>
      </c>
      <c r="E188" s="133" t="s">
        <v>897</v>
      </c>
      <c r="F188" s="134" t="s">
        <v>179</v>
      </c>
      <c r="G188" s="135" t="s">
        <v>168</v>
      </c>
      <c r="H188" s="136">
        <v>106.047</v>
      </c>
      <c r="I188" s="137"/>
      <c r="J188" s="138">
        <f>ROUND(I188*H188,2)</f>
        <v>0</v>
      </c>
      <c r="K188" s="134" t="s">
        <v>180</v>
      </c>
      <c r="L188" s="32"/>
      <c r="M188" s="139" t="s">
        <v>1</v>
      </c>
      <c r="N188" s="140" t="s">
        <v>45</v>
      </c>
      <c r="P188" s="141">
        <f>O188*H188</f>
        <v>0</v>
      </c>
      <c r="Q188" s="141">
        <v>0</v>
      </c>
      <c r="R188" s="141">
        <f>Q188*H188</f>
        <v>0</v>
      </c>
      <c r="S188" s="141">
        <v>0</v>
      </c>
      <c r="T188" s="142">
        <f>S188*H188</f>
        <v>0</v>
      </c>
      <c r="AR188" s="143" t="s">
        <v>169</v>
      </c>
      <c r="AT188" s="143" t="s">
        <v>165</v>
      </c>
      <c r="AU188" s="143" t="s">
        <v>90</v>
      </c>
      <c r="AY188" s="17" t="s">
        <v>161</v>
      </c>
      <c r="BE188" s="144">
        <f>IF(N188="základní",J188,0)</f>
        <v>0</v>
      </c>
      <c r="BF188" s="144">
        <f>IF(N188="snížená",J188,0)</f>
        <v>0</v>
      </c>
      <c r="BG188" s="144">
        <f>IF(N188="zákl. přenesená",J188,0)</f>
        <v>0</v>
      </c>
      <c r="BH188" s="144">
        <f>IF(N188="sníž. přenesená",J188,0)</f>
        <v>0</v>
      </c>
      <c r="BI188" s="144">
        <f>IF(N188="nulová",J188,0)</f>
        <v>0</v>
      </c>
      <c r="BJ188" s="17" t="s">
        <v>88</v>
      </c>
      <c r="BK188" s="144">
        <f>ROUND(I188*H188,2)</f>
        <v>0</v>
      </c>
      <c r="BL188" s="17" t="s">
        <v>169</v>
      </c>
      <c r="BM188" s="143" t="s">
        <v>1791</v>
      </c>
    </row>
    <row r="189" spans="2:65" s="13" customFormat="1" ht="11.25">
      <c r="B189" s="152"/>
      <c r="D189" s="146" t="s">
        <v>172</v>
      </c>
      <c r="E189" s="153" t="s">
        <v>1</v>
      </c>
      <c r="F189" s="154" t="s">
        <v>1792</v>
      </c>
      <c r="H189" s="155">
        <v>90.322000000000003</v>
      </c>
      <c r="I189" s="156"/>
      <c r="L189" s="152"/>
      <c r="M189" s="157"/>
      <c r="T189" s="158"/>
      <c r="AT189" s="153" t="s">
        <v>172</v>
      </c>
      <c r="AU189" s="153" t="s">
        <v>90</v>
      </c>
      <c r="AV189" s="13" t="s">
        <v>90</v>
      </c>
      <c r="AW189" s="13" t="s">
        <v>34</v>
      </c>
      <c r="AX189" s="13" t="s">
        <v>80</v>
      </c>
      <c r="AY189" s="153" t="s">
        <v>161</v>
      </c>
    </row>
    <row r="190" spans="2:65" s="13" customFormat="1" ht="11.25">
      <c r="B190" s="152"/>
      <c r="D190" s="146" t="s">
        <v>172</v>
      </c>
      <c r="E190" s="153" t="s">
        <v>1</v>
      </c>
      <c r="F190" s="154" t="s">
        <v>1793</v>
      </c>
      <c r="H190" s="155">
        <v>15.725</v>
      </c>
      <c r="I190" s="156"/>
      <c r="L190" s="152"/>
      <c r="M190" s="157"/>
      <c r="T190" s="158"/>
      <c r="AT190" s="153" t="s">
        <v>172</v>
      </c>
      <c r="AU190" s="153" t="s">
        <v>90</v>
      </c>
      <c r="AV190" s="13" t="s">
        <v>90</v>
      </c>
      <c r="AW190" s="13" t="s">
        <v>34</v>
      </c>
      <c r="AX190" s="13" t="s">
        <v>80</v>
      </c>
      <c r="AY190" s="153" t="s">
        <v>161</v>
      </c>
    </row>
    <row r="191" spans="2:65" s="14" customFormat="1" ht="11.25">
      <c r="B191" s="159"/>
      <c r="D191" s="146" t="s">
        <v>172</v>
      </c>
      <c r="E191" s="160" t="s">
        <v>1</v>
      </c>
      <c r="F191" s="161" t="s">
        <v>177</v>
      </c>
      <c r="H191" s="162">
        <v>106.047</v>
      </c>
      <c r="I191" s="163"/>
      <c r="L191" s="159"/>
      <c r="M191" s="164"/>
      <c r="T191" s="165"/>
      <c r="AT191" s="160" t="s">
        <v>172</v>
      </c>
      <c r="AU191" s="160" t="s">
        <v>90</v>
      </c>
      <c r="AV191" s="14" t="s">
        <v>169</v>
      </c>
      <c r="AW191" s="14" t="s">
        <v>34</v>
      </c>
      <c r="AX191" s="14" t="s">
        <v>88</v>
      </c>
      <c r="AY191" s="160" t="s">
        <v>161</v>
      </c>
    </row>
    <row r="192" spans="2:65" s="1" customFormat="1" ht="24.2" customHeight="1">
      <c r="B192" s="32"/>
      <c r="C192" s="132" t="s">
        <v>318</v>
      </c>
      <c r="D192" s="132" t="s">
        <v>165</v>
      </c>
      <c r="E192" s="133" t="s">
        <v>1440</v>
      </c>
      <c r="F192" s="134" t="s">
        <v>250</v>
      </c>
      <c r="G192" s="135" t="s">
        <v>168</v>
      </c>
      <c r="H192" s="136">
        <v>15.725</v>
      </c>
      <c r="I192" s="137"/>
      <c r="J192" s="138">
        <f>ROUND(I192*H192,2)</f>
        <v>0</v>
      </c>
      <c r="K192" s="134" t="s">
        <v>180</v>
      </c>
      <c r="L192" s="32"/>
      <c r="M192" s="139" t="s">
        <v>1</v>
      </c>
      <c r="N192" s="140" t="s">
        <v>45</v>
      </c>
      <c r="P192" s="141">
        <f>O192*H192</f>
        <v>0</v>
      </c>
      <c r="Q192" s="141">
        <v>0</v>
      </c>
      <c r="R192" s="141">
        <f>Q192*H192</f>
        <v>0</v>
      </c>
      <c r="S192" s="141">
        <v>0</v>
      </c>
      <c r="T192" s="142">
        <f>S192*H192</f>
        <v>0</v>
      </c>
      <c r="AR192" s="143" t="s">
        <v>169</v>
      </c>
      <c r="AT192" s="143" t="s">
        <v>165</v>
      </c>
      <c r="AU192" s="143" t="s">
        <v>90</v>
      </c>
      <c r="AY192" s="17" t="s">
        <v>161</v>
      </c>
      <c r="BE192" s="144">
        <f>IF(N192="základní",J192,0)</f>
        <v>0</v>
      </c>
      <c r="BF192" s="144">
        <f>IF(N192="snížená",J192,0)</f>
        <v>0</v>
      </c>
      <c r="BG192" s="144">
        <f>IF(N192="zákl. přenesená",J192,0)</f>
        <v>0</v>
      </c>
      <c r="BH192" s="144">
        <f>IF(N192="sníž. přenesená",J192,0)</f>
        <v>0</v>
      </c>
      <c r="BI192" s="144">
        <f>IF(N192="nulová",J192,0)</f>
        <v>0</v>
      </c>
      <c r="BJ192" s="17" t="s">
        <v>88</v>
      </c>
      <c r="BK192" s="144">
        <f>ROUND(I192*H192,2)</f>
        <v>0</v>
      </c>
      <c r="BL192" s="17" t="s">
        <v>169</v>
      </c>
      <c r="BM192" s="143" t="s">
        <v>1794</v>
      </c>
    </row>
    <row r="193" spans="2:65" s="13" customFormat="1" ht="11.25">
      <c r="B193" s="152"/>
      <c r="D193" s="146" t="s">
        <v>172</v>
      </c>
      <c r="E193" s="153" t="s">
        <v>1</v>
      </c>
      <c r="F193" s="154" t="s">
        <v>1795</v>
      </c>
      <c r="H193" s="155">
        <v>15.725</v>
      </c>
      <c r="I193" s="156"/>
      <c r="L193" s="152"/>
      <c r="M193" s="157"/>
      <c r="T193" s="158"/>
      <c r="AT193" s="153" t="s">
        <v>172</v>
      </c>
      <c r="AU193" s="153" t="s">
        <v>90</v>
      </c>
      <c r="AV193" s="13" t="s">
        <v>90</v>
      </c>
      <c r="AW193" s="13" t="s">
        <v>34</v>
      </c>
      <c r="AX193" s="13" t="s">
        <v>88</v>
      </c>
      <c r="AY193" s="153" t="s">
        <v>161</v>
      </c>
    </row>
    <row r="194" spans="2:65" s="1" customFormat="1" ht="24.2" customHeight="1">
      <c r="B194" s="32"/>
      <c r="C194" s="132" t="s">
        <v>325</v>
      </c>
      <c r="D194" s="132" t="s">
        <v>165</v>
      </c>
      <c r="E194" s="133" t="s">
        <v>1440</v>
      </c>
      <c r="F194" s="134" t="s">
        <v>250</v>
      </c>
      <c r="G194" s="135" t="s">
        <v>168</v>
      </c>
      <c r="H194" s="136">
        <v>49.182000000000002</v>
      </c>
      <c r="I194" s="137"/>
      <c r="J194" s="138">
        <f>ROUND(I194*H194,2)</f>
        <v>0</v>
      </c>
      <c r="K194" s="134" t="s">
        <v>180</v>
      </c>
      <c r="L194" s="32"/>
      <c r="M194" s="139" t="s">
        <v>1</v>
      </c>
      <c r="N194" s="140" t="s">
        <v>45</v>
      </c>
      <c r="P194" s="141">
        <f>O194*H194</f>
        <v>0</v>
      </c>
      <c r="Q194" s="141">
        <v>0</v>
      </c>
      <c r="R194" s="141">
        <f>Q194*H194</f>
        <v>0</v>
      </c>
      <c r="S194" s="141">
        <v>0</v>
      </c>
      <c r="T194" s="142">
        <f>S194*H194</f>
        <v>0</v>
      </c>
      <c r="AR194" s="143" t="s">
        <v>169</v>
      </c>
      <c r="AT194" s="143" t="s">
        <v>165</v>
      </c>
      <c r="AU194" s="143" t="s">
        <v>90</v>
      </c>
      <c r="AY194" s="17" t="s">
        <v>161</v>
      </c>
      <c r="BE194" s="144">
        <f>IF(N194="základní",J194,0)</f>
        <v>0</v>
      </c>
      <c r="BF194" s="144">
        <f>IF(N194="snížená",J194,0)</f>
        <v>0</v>
      </c>
      <c r="BG194" s="144">
        <f>IF(N194="zákl. přenesená",J194,0)</f>
        <v>0</v>
      </c>
      <c r="BH194" s="144">
        <f>IF(N194="sníž. přenesená",J194,0)</f>
        <v>0</v>
      </c>
      <c r="BI194" s="144">
        <f>IF(N194="nulová",J194,0)</f>
        <v>0</v>
      </c>
      <c r="BJ194" s="17" t="s">
        <v>88</v>
      </c>
      <c r="BK194" s="144">
        <f>ROUND(I194*H194,2)</f>
        <v>0</v>
      </c>
      <c r="BL194" s="17" t="s">
        <v>169</v>
      </c>
      <c r="BM194" s="143" t="s">
        <v>1796</v>
      </c>
    </row>
    <row r="195" spans="2:65" s="13" customFormat="1" ht="11.25">
      <c r="B195" s="152"/>
      <c r="D195" s="146" t="s">
        <v>172</v>
      </c>
      <c r="E195" s="153" t="s">
        <v>1</v>
      </c>
      <c r="F195" s="154" t="s">
        <v>1797</v>
      </c>
      <c r="H195" s="155">
        <v>49.182000000000002</v>
      </c>
      <c r="I195" s="156"/>
      <c r="L195" s="152"/>
      <c r="M195" s="157"/>
      <c r="T195" s="158"/>
      <c r="AT195" s="153" t="s">
        <v>172</v>
      </c>
      <c r="AU195" s="153" t="s">
        <v>90</v>
      </c>
      <c r="AV195" s="13" t="s">
        <v>90</v>
      </c>
      <c r="AW195" s="13" t="s">
        <v>34</v>
      </c>
      <c r="AX195" s="13" t="s">
        <v>88</v>
      </c>
      <c r="AY195" s="153" t="s">
        <v>161</v>
      </c>
    </row>
    <row r="196" spans="2:65" s="1" customFormat="1" ht="16.5" customHeight="1">
      <c r="B196" s="32"/>
      <c r="C196" s="173" t="s">
        <v>330</v>
      </c>
      <c r="D196" s="173" t="s">
        <v>255</v>
      </c>
      <c r="E196" s="174" t="s">
        <v>907</v>
      </c>
      <c r="F196" s="175" t="s">
        <v>908</v>
      </c>
      <c r="G196" s="176" t="s">
        <v>185</v>
      </c>
      <c r="H196" s="177">
        <v>98.364000000000004</v>
      </c>
      <c r="I196" s="178"/>
      <c r="J196" s="179">
        <f>ROUND(I196*H196,2)</f>
        <v>0</v>
      </c>
      <c r="K196" s="175" t="s">
        <v>180</v>
      </c>
      <c r="L196" s="180"/>
      <c r="M196" s="181" t="s">
        <v>1</v>
      </c>
      <c r="N196" s="182" t="s">
        <v>45</v>
      </c>
      <c r="P196" s="141">
        <f>O196*H196</f>
        <v>0</v>
      </c>
      <c r="Q196" s="141">
        <v>0</v>
      </c>
      <c r="R196" s="141">
        <f>Q196*H196</f>
        <v>0</v>
      </c>
      <c r="S196" s="141">
        <v>0</v>
      </c>
      <c r="T196" s="142">
        <f>S196*H196</f>
        <v>0</v>
      </c>
      <c r="AR196" s="143" t="s">
        <v>228</v>
      </c>
      <c r="AT196" s="143" t="s">
        <v>255</v>
      </c>
      <c r="AU196" s="143" t="s">
        <v>90</v>
      </c>
      <c r="AY196" s="17" t="s">
        <v>161</v>
      </c>
      <c r="BE196" s="144">
        <f>IF(N196="základní",J196,0)</f>
        <v>0</v>
      </c>
      <c r="BF196" s="144">
        <f>IF(N196="snížená",J196,0)</f>
        <v>0</v>
      </c>
      <c r="BG196" s="144">
        <f>IF(N196="zákl. přenesená",J196,0)</f>
        <v>0</v>
      </c>
      <c r="BH196" s="144">
        <f>IF(N196="sníž. přenesená",J196,0)</f>
        <v>0</v>
      </c>
      <c r="BI196" s="144">
        <f>IF(N196="nulová",J196,0)</f>
        <v>0</v>
      </c>
      <c r="BJ196" s="17" t="s">
        <v>88</v>
      </c>
      <c r="BK196" s="144">
        <f>ROUND(I196*H196,2)</f>
        <v>0</v>
      </c>
      <c r="BL196" s="17" t="s">
        <v>169</v>
      </c>
      <c r="BM196" s="143" t="s">
        <v>1798</v>
      </c>
    </row>
    <row r="197" spans="2:65" s="13" customFormat="1" ht="11.25">
      <c r="B197" s="152"/>
      <c r="D197" s="146" t="s">
        <v>172</v>
      </c>
      <c r="E197" s="153" t="s">
        <v>1</v>
      </c>
      <c r="F197" s="154" t="s">
        <v>1799</v>
      </c>
      <c r="H197" s="155">
        <v>49.182000000000002</v>
      </c>
      <c r="I197" s="156"/>
      <c r="L197" s="152"/>
      <c r="M197" s="157"/>
      <c r="T197" s="158"/>
      <c r="AT197" s="153" t="s">
        <v>172</v>
      </c>
      <c r="AU197" s="153" t="s">
        <v>90</v>
      </c>
      <c r="AV197" s="13" t="s">
        <v>90</v>
      </c>
      <c r="AW197" s="13" t="s">
        <v>34</v>
      </c>
      <c r="AX197" s="13" t="s">
        <v>88</v>
      </c>
      <c r="AY197" s="153" t="s">
        <v>161</v>
      </c>
    </row>
    <row r="198" spans="2:65" s="13" customFormat="1" ht="11.25">
      <c r="B198" s="152"/>
      <c r="D198" s="146" t="s">
        <v>172</v>
      </c>
      <c r="F198" s="154" t="s">
        <v>1800</v>
      </c>
      <c r="H198" s="155">
        <v>98.364000000000004</v>
      </c>
      <c r="I198" s="156"/>
      <c r="L198" s="152"/>
      <c r="M198" s="157"/>
      <c r="T198" s="158"/>
      <c r="AT198" s="153" t="s">
        <v>172</v>
      </c>
      <c r="AU198" s="153" t="s">
        <v>90</v>
      </c>
      <c r="AV198" s="13" t="s">
        <v>90</v>
      </c>
      <c r="AW198" s="13" t="s">
        <v>4</v>
      </c>
      <c r="AX198" s="13" t="s">
        <v>88</v>
      </c>
      <c r="AY198" s="153" t="s">
        <v>161</v>
      </c>
    </row>
    <row r="199" spans="2:65" s="1" customFormat="1" ht="24.2" customHeight="1">
      <c r="B199" s="32"/>
      <c r="C199" s="132" t="s">
        <v>335</v>
      </c>
      <c r="D199" s="132" t="s">
        <v>165</v>
      </c>
      <c r="E199" s="133" t="s">
        <v>1665</v>
      </c>
      <c r="F199" s="134" t="s">
        <v>1666</v>
      </c>
      <c r="G199" s="135" t="s">
        <v>168</v>
      </c>
      <c r="H199" s="136">
        <v>29.619</v>
      </c>
      <c r="I199" s="137"/>
      <c r="J199" s="138">
        <f>ROUND(I199*H199,2)</f>
        <v>0</v>
      </c>
      <c r="K199" s="134" t="s">
        <v>180</v>
      </c>
      <c r="L199" s="32"/>
      <c r="M199" s="139" t="s">
        <v>1</v>
      </c>
      <c r="N199" s="140" t="s">
        <v>45</v>
      </c>
      <c r="P199" s="141">
        <f>O199*H199</f>
        <v>0</v>
      </c>
      <c r="Q199" s="141">
        <v>0</v>
      </c>
      <c r="R199" s="141">
        <f>Q199*H199</f>
        <v>0</v>
      </c>
      <c r="S199" s="141">
        <v>0</v>
      </c>
      <c r="T199" s="142">
        <f>S199*H199</f>
        <v>0</v>
      </c>
      <c r="AR199" s="143" t="s">
        <v>169</v>
      </c>
      <c r="AT199" s="143" t="s">
        <v>165</v>
      </c>
      <c r="AU199" s="143" t="s">
        <v>90</v>
      </c>
      <c r="AY199" s="17" t="s">
        <v>161</v>
      </c>
      <c r="BE199" s="144">
        <f>IF(N199="základní",J199,0)</f>
        <v>0</v>
      </c>
      <c r="BF199" s="144">
        <f>IF(N199="snížená",J199,0)</f>
        <v>0</v>
      </c>
      <c r="BG199" s="144">
        <f>IF(N199="zákl. přenesená",J199,0)</f>
        <v>0</v>
      </c>
      <c r="BH199" s="144">
        <f>IF(N199="sníž. přenesená",J199,0)</f>
        <v>0</v>
      </c>
      <c r="BI199" s="144">
        <f>IF(N199="nulová",J199,0)</f>
        <v>0</v>
      </c>
      <c r="BJ199" s="17" t="s">
        <v>88</v>
      </c>
      <c r="BK199" s="144">
        <f>ROUND(I199*H199,2)</f>
        <v>0</v>
      </c>
      <c r="BL199" s="17" t="s">
        <v>169</v>
      </c>
      <c r="BM199" s="143" t="s">
        <v>1801</v>
      </c>
    </row>
    <row r="200" spans="2:65" s="13" customFormat="1" ht="11.25">
      <c r="B200" s="152"/>
      <c r="D200" s="146" t="s">
        <v>172</v>
      </c>
      <c r="E200" s="153" t="s">
        <v>1</v>
      </c>
      <c r="F200" s="154" t="s">
        <v>1802</v>
      </c>
      <c r="H200" s="155">
        <v>12.055999999999999</v>
      </c>
      <c r="I200" s="156"/>
      <c r="L200" s="152"/>
      <c r="M200" s="157"/>
      <c r="T200" s="158"/>
      <c r="AT200" s="153" t="s">
        <v>172</v>
      </c>
      <c r="AU200" s="153" t="s">
        <v>90</v>
      </c>
      <c r="AV200" s="13" t="s">
        <v>90</v>
      </c>
      <c r="AW200" s="13" t="s">
        <v>34</v>
      </c>
      <c r="AX200" s="13" t="s">
        <v>80</v>
      </c>
      <c r="AY200" s="153" t="s">
        <v>161</v>
      </c>
    </row>
    <row r="201" spans="2:65" s="13" customFormat="1" ht="11.25">
      <c r="B201" s="152"/>
      <c r="D201" s="146" t="s">
        <v>172</v>
      </c>
      <c r="E201" s="153" t="s">
        <v>1</v>
      </c>
      <c r="F201" s="154" t="s">
        <v>1803</v>
      </c>
      <c r="H201" s="155">
        <v>2.2509999999999999</v>
      </c>
      <c r="I201" s="156"/>
      <c r="L201" s="152"/>
      <c r="M201" s="157"/>
      <c r="T201" s="158"/>
      <c r="AT201" s="153" t="s">
        <v>172</v>
      </c>
      <c r="AU201" s="153" t="s">
        <v>90</v>
      </c>
      <c r="AV201" s="13" t="s">
        <v>90</v>
      </c>
      <c r="AW201" s="13" t="s">
        <v>34</v>
      </c>
      <c r="AX201" s="13" t="s">
        <v>80</v>
      </c>
      <c r="AY201" s="153" t="s">
        <v>161</v>
      </c>
    </row>
    <row r="202" spans="2:65" s="13" customFormat="1" ht="11.25">
      <c r="B202" s="152"/>
      <c r="D202" s="146" t="s">
        <v>172</v>
      </c>
      <c r="E202" s="153" t="s">
        <v>1</v>
      </c>
      <c r="F202" s="154" t="s">
        <v>1804</v>
      </c>
      <c r="H202" s="155">
        <v>6.032</v>
      </c>
      <c r="I202" s="156"/>
      <c r="L202" s="152"/>
      <c r="M202" s="157"/>
      <c r="T202" s="158"/>
      <c r="AT202" s="153" t="s">
        <v>172</v>
      </c>
      <c r="AU202" s="153" t="s">
        <v>90</v>
      </c>
      <c r="AV202" s="13" t="s">
        <v>90</v>
      </c>
      <c r="AW202" s="13" t="s">
        <v>34</v>
      </c>
      <c r="AX202" s="13" t="s">
        <v>80</v>
      </c>
      <c r="AY202" s="153" t="s">
        <v>161</v>
      </c>
    </row>
    <row r="203" spans="2:65" s="13" customFormat="1" ht="11.25">
      <c r="B203" s="152"/>
      <c r="D203" s="146" t="s">
        <v>172</v>
      </c>
      <c r="E203" s="153" t="s">
        <v>1</v>
      </c>
      <c r="F203" s="154" t="s">
        <v>1805</v>
      </c>
      <c r="H203" s="155">
        <v>9.2799999999999994</v>
      </c>
      <c r="I203" s="156"/>
      <c r="L203" s="152"/>
      <c r="M203" s="157"/>
      <c r="T203" s="158"/>
      <c r="AT203" s="153" t="s">
        <v>172</v>
      </c>
      <c r="AU203" s="153" t="s">
        <v>90</v>
      </c>
      <c r="AV203" s="13" t="s">
        <v>90</v>
      </c>
      <c r="AW203" s="13" t="s">
        <v>34</v>
      </c>
      <c r="AX203" s="13" t="s">
        <v>80</v>
      </c>
      <c r="AY203" s="153" t="s">
        <v>161</v>
      </c>
    </row>
    <row r="204" spans="2:65" s="14" customFormat="1" ht="11.25">
      <c r="B204" s="159"/>
      <c r="D204" s="146" t="s">
        <v>172</v>
      </c>
      <c r="E204" s="160" t="s">
        <v>1</v>
      </c>
      <c r="F204" s="161" t="s">
        <v>177</v>
      </c>
      <c r="H204" s="162">
        <v>29.619</v>
      </c>
      <c r="I204" s="163"/>
      <c r="L204" s="159"/>
      <c r="M204" s="164"/>
      <c r="T204" s="165"/>
      <c r="AT204" s="160" t="s">
        <v>172</v>
      </c>
      <c r="AU204" s="160" t="s">
        <v>90</v>
      </c>
      <c r="AV204" s="14" t="s">
        <v>169</v>
      </c>
      <c r="AW204" s="14" t="s">
        <v>34</v>
      </c>
      <c r="AX204" s="14" t="s">
        <v>88</v>
      </c>
      <c r="AY204" s="160" t="s">
        <v>161</v>
      </c>
    </row>
    <row r="205" spans="2:65" s="1" customFormat="1" ht="16.5" customHeight="1">
      <c r="B205" s="32"/>
      <c r="C205" s="173" t="s">
        <v>340</v>
      </c>
      <c r="D205" s="173" t="s">
        <v>255</v>
      </c>
      <c r="E205" s="174" t="s">
        <v>1806</v>
      </c>
      <c r="F205" s="175" t="s">
        <v>1807</v>
      </c>
      <c r="G205" s="176" t="s">
        <v>185</v>
      </c>
      <c r="H205" s="177">
        <v>29.619</v>
      </c>
      <c r="I205" s="178"/>
      <c r="J205" s="179">
        <f>ROUND(I205*H205,2)</f>
        <v>0</v>
      </c>
      <c r="K205" s="175" t="s">
        <v>1808</v>
      </c>
      <c r="L205" s="180"/>
      <c r="M205" s="181" t="s">
        <v>1</v>
      </c>
      <c r="N205" s="182" t="s">
        <v>45</v>
      </c>
      <c r="P205" s="141">
        <f>O205*H205</f>
        <v>0</v>
      </c>
      <c r="Q205" s="141">
        <v>1</v>
      </c>
      <c r="R205" s="141">
        <f>Q205*H205</f>
        <v>29.619</v>
      </c>
      <c r="S205" s="141">
        <v>0</v>
      </c>
      <c r="T205" s="142">
        <f>S205*H205</f>
        <v>0</v>
      </c>
      <c r="AR205" s="143" t="s">
        <v>228</v>
      </c>
      <c r="AT205" s="143" t="s">
        <v>255</v>
      </c>
      <c r="AU205" s="143" t="s">
        <v>90</v>
      </c>
      <c r="AY205" s="17" t="s">
        <v>161</v>
      </c>
      <c r="BE205" s="144">
        <f>IF(N205="základní",J205,0)</f>
        <v>0</v>
      </c>
      <c r="BF205" s="144">
        <f>IF(N205="snížená",J205,0)</f>
        <v>0</v>
      </c>
      <c r="BG205" s="144">
        <f>IF(N205="zákl. přenesená",J205,0)</f>
        <v>0</v>
      </c>
      <c r="BH205" s="144">
        <f>IF(N205="sníž. přenesená",J205,0)</f>
        <v>0</v>
      </c>
      <c r="BI205" s="144">
        <f>IF(N205="nulová",J205,0)</f>
        <v>0</v>
      </c>
      <c r="BJ205" s="17" t="s">
        <v>88</v>
      </c>
      <c r="BK205" s="144">
        <f>ROUND(I205*H205,2)</f>
        <v>0</v>
      </c>
      <c r="BL205" s="17" t="s">
        <v>169</v>
      </c>
      <c r="BM205" s="143" t="s">
        <v>1809</v>
      </c>
    </row>
    <row r="206" spans="2:65" s="1" customFormat="1" ht="16.5" customHeight="1">
      <c r="B206" s="32"/>
      <c r="C206" s="132" t="s">
        <v>344</v>
      </c>
      <c r="D206" s="132" t="s">
        <v>165</v>
      </c>
      <c r="E206" s="133" t="s">
        <v>1810</v>
      </c>
      <c r="F206" s="134" t="s">
        <v>1811</v>
      </c>
      <c r="G206" s="135" t="s">
        <v>407</v>
      </c>
      <c r="H206" s="136">
        <v>3</v>
      </c>
      <c r="I206" s="137"/>
      <c r="J206" s="138">
        <f>ROUND(I206*H206,2)</f>
        <v>0</v>
      </c>
      <c r="K206" s="134" t="s">
        <v>1</v>
      </c>
      <c r="L206" s="32"/>
      <c r="M206" s="139" t="s">
        <v>1</v>
      </c>
      <c r="N206" s="140" t="s">
        <v>45</v>
      </c>
      <c r="P206" s="141">
        <f>O206*H206</f>
        <v>0</v>
      </c>
      <c r="Q206" s="141">
        <v>0</v>
      </c>
      <c r="R206" s="141">
        <f>Q206*H206</f>
        <v>0</v>
      </c>
      <c r="S206" s="141">
        <v>0</v>
      </c>
      <c r="T206" s="142">
        <f>S206*H206</f>
        <v>0</v>
      </c>
      <c r="AR206" s="143" t="s">
        <v>169</v>
      </c>
      <c r="AT206" s="143" t="s">
        <v>165</v>
      </c>
      <c r="AU206" s="143" t="s">
        <v>90</v>
      </c>
      <c r="AY206" s="17" t="s">
        <v>161</v>
      </c>
      <c r="BE206" s="144">
        <f>IF(N206="základní",J206,0)</f>
        <v>0</v>
      </c>
      <c r="BF206" s="144">
        <f>IF(N206="snížená",J206,0)</f>
        <v>0</v>
      </c>
      <c r="BG206" s="144">
        <f>IF(N206="zákl. přenesená",J206,0)</f>
        <v>0</v>
      </c>
      <c r="BH206" s="144">
        <f>IF(N206="sníž. přenesená",J206,0)</f>
        <v>0</v>
      </c>
      <c r="BI206" s="144">
        <f>IF(N206="nulová",J206,0)</f>
        <v>0</v>
      </c>
      <c r="BJ206" s="17" t="s">
        <v>88</v>
      </c>
      <c r="BK206" s="144">
        <f>ROUND(I206*H206,2)</f>
        <v>0</v>
      </c>
      <c r="BL206" s="17" t="s">
        <v>169</v>
      </c>
      <c r="BM206" s="143" t="s">
        <v>1812</v>
      </c>
    </row>
    <row r="207" spans="2:65" s="13" customFormat="1" ht="11.25">
      <c r="B207" s="152"/>
      <c r="D207" s="146" t="s">
        <v>172</v>
      </c>
      <c r="E207" s="153" t="s">
        <v>1</v>
      </c>
      <c r="F207" s="154" t="s">
        <v>170</v>
      </c>
      <c r="H207" s="155">
        <v>3</v>
      </c>
      <c r="I207" s="156"/>
      <c r="L207" s="152"/>
      <c r="M207" s="157"/>
      <c r="T207" s="158"/>
      <c r="AT207" s="153" t="s">
        <v>172</v>
      </c>
      <c r="AU207" s="153" t="s">
        <v>90</v>
      </c>
      <c r="AV207" s="13" t="s">
        <v>90</v>
      </c>
      <c r="AW207" s="13" t="s">
        <v>34</v>
      </c>
      <c r="AX207" s="13" t="s">
        <v>88</v>
      </c>
      <c r="AY207" s="153" t="s">
        <v>161</v>
      </c>
    </row>
    <row r="208" spans="2:65" s="11" customFormat="1" ht="22.9" customHeight="1">
      <c r="B208" s="120"/>
      <c r="D208" s="121" t="s">
        <v>79</v>
      </c>
      <c r="E208" s="130" t="s">
        <v>169</v>
      </c>
      <c r="F208" s="130" t="s">
        <v>1010</v>
      </c>
      <c r="I208" s="123"/>
      <c r="J208" s="131">
        <f>BK208</f>
        <v>0</v>
      </c>
      <c r="L208" s="120"/>
      <c r="M208" s="125"/>
      <c r="P208" s="126">
        <f>SUM(P209:P219)</f>
        <v>0</v>
      </c>
      <c r="R208" s="126">
        <f>SUM(R209:R219)</f>
        <v>47.000351999999999</v>
      </c>
      <c r="T208" s="127">
        <f>SUM(T209:T219)</f>
        <v>0</v>
      </c>
      <c r="AR208" s="121" t="s">
        <v>88</v>
      </c>
      <c r="AT208" s="128" t="s">
        <v>79</v>
      </c>
      <c r="AU208" s="128" t="s">
        <v>88</v>
      </c>
      <c r="AY208" s="121" t="s">
        <v>161</v>
      </c>
      <c r="BK208" s="129">
        <f>SUM(BK209:BK219)</f>
        <v>0</v>
      </c>
    </row>
    <row r="209" spans="2:65" s="1" customFormat="1" ht="24.2" customHeight="1">
      <c r="B209" s="32"/>
      <c r="C209" s="132" t="s">
        <v>349</v>
      </c>
      <c r="D209" s="132" t="s">
        <v>165</v>
      </c>
      <c r="E209" s="133" t="s">
        <v>1672</v>
      </c>
      <c r="F209" s="134" t="s">
        <v>1673</v>
      </c>
      <c r="G209" s="135" t="s">
        <v>168</v>
      </c>
      <c r="H209" s="136">
        <v>11.52</v>
      </c>
      <c r="I209" s="137"/>
      <c r="J209" s="138">
        <f>ROUND(I209*H209,2)</f>
        <v>0</v>
      </c>
      <c r="K209" s="134" t="s">
        <v>180</v>
      </c>
      <c r="L209" s="32"/>
      <c r="M209" s="139" t="s">
        <v>1</v>
      </c>
      <c r="N209" s="140" t="s">
        <v>45</v>
      </c>
      <c r="P209" s="141">
        <f>O209*H209</f>
        <v>0</v>
      </c>
      <c r="Q209" s="141">
        <v>0</v>
      </c>
      <c r="R209" s="141">
        <f>Q209*H209</f>
        <v>0</v>
      </c>
      <c r="S209" s="141">
        <v>0</v>
      </c>
      <c r="T209" s="142">
        <f>S209*H209</f>
        <v>0</v>
      </c>
      <c r="AR209" s="143" t="s">
        <v>169</v>
      </c>
      <c r="AT209" s="143" t="s">
        <v>165</v>
      </c>
      <c r="AU209" s="143" t="s">
        <v>90</v>
      </c>
      <c r="AY209" s="17" t="s">
        <v>161</v>
      </c>
      <c r="BE209" s="144">
        <f>IF(N209="základní",J209,0)</f>
        <v>0</v>
      </c>
      <c r="BF209" s="144">
        <f>IF(N209="snížená",J209,0)</f>
        <v>0</v>
      </c>
      <c r="BG209" s="144">
        <f>IF(N209="zákl. přenesená",J209,0)</f>
        <v>0</v>
      </c>
      <c r="BH209" s="144">
        <f>IF(N209="sníž. přenesená",J209,0)</f>
        <v>0</v>
      </c>
      <c r="BI209" s="144">
        <f>IF(N209="nulová",J209,0)</f>
        <v>0</v>
      </c>
      <c r="BJ209" s="17" t="s">
        <v>88</v>
      </c>
      <c r="BK209" s="144">
        <f>ROUND(I209*H209,2)</f>
        <v>0</v>
      </c>
      <c r="BL209" s="17" t="s">
        <v>169</v>
      </c>
      <c r="BM209" s="143" t="s">
        <v>1813</v>
      </c>
    </row>
    <row r="210" spans="2:65" s="13" customFormat="1" ht="11.25">
      <c r="B210" s="152"/>
      <c r="D210" s="146" t="s">
        <v>172</v>
      </c>
      <c r="E210" s="153" t="s">
        <v>1</v>
      </c>
      <c r="F210" s="154" t="s">
        <v>1814</v>
      </c>
      <c r="H210" s="155">
        <v>4.5839999999999996</v>
      </c>
      <c r="I210" s="156"/>
      <c r="L210" s="152"/>
      <c r="M210" s="157"/>
      <c r="T210" s="158"/>
      <c r="AT210" s="153" t="s">
        <v>172</v>
      </c>
      <c r="AU210" s="153" t="s">
        <v>90</v>
      </c>
      <c r="AV210" s="13" t="s">
        <v>90</v>
      </c>
      <c r="AW210" s="13" t="s">
        <v>34</v>
      </c>
      <c r="AX210" s="13" t="s">
        <v>80</v>
      </c>
      <c r="AY210" s="153" t="s">
        <v>161</v>
      </c>
    </row>
    <row r="211" spans="2:65" s="13" customFormat="1" ht="11.25">
      <c r="B211" s="152"/>
      <c r="D211" s="146" t="s">
        <v>172</v>
      </c>
      <c r="E211" s="153" t="s">
        <v>1</v>
      </c>
      <c r="F211" s="154" t="s">
        <v>1815</v>
      </c>
      <c r="H211" s="155">
        <v>0.85599999999999998</v>
      </c>
      <c r="I211" s="156"/>
      <c r="L211" s="152"/>
      <c r="M211" s="157"/>
      <c r="T211" s="158"/>
      <c r="AT211" s="153" t="s">
        <v>172</v>
      </c>
      <c r="AU211" s="153" t="s">
        <v>90</v>
      </c>
      <c r="AV211" s="13" t="s">
        <v>90</v>
      </c>
      <c r="AW211" s="13" t="s">
        <v>34</v>
      </c>
      <c r="AX211" s="13" t="s">
        <v>80</v>
      </c>
      <c r="AY211" s="153" t="s">
        <v>161</v>
      </c>
    </row>
    <row r="212" spans="2:65" s="13" customFormat="1" ht="11.25">
      <c r="B212" s="152"/>
      <c r="D212" s="146" t="s">
        <v>172</v>
      </c>
      <c r="E212" s="153" t="s">
        <v>1</v>
      </c>
      <c r="F212" s="154" t="s">
        <v>1816</v>
      </c>
      <c r="H212" s="155">
        <v>2.08</v>
      </c>
      <c r="I212" s="156"/>
      <c r="L212" s="152"/>
      <c r="M212" s="157"/>
      <c r="T212" s="158"/>
      <c r="AT212" s="153" t="s">
        <v>172</v>
      </c>
      <c r="AU212" s="153" t="s">
        <v>90</v>
      </c>
      <c r="AV212" s="13" t="s">
        <v>90</v>
      </c>
      <c r="AW212" s="13" t="s">
        <v>34</v>
      </c>
      <c r="AX212" s="13" t="s">
        <v>80</v>
      </c>
      <c r="AY212" s="153" t="s">
        <v>161</v>
      </c>
    </row>
    <row r="213" spans="2:65" s="13" customFormat="1" ht="11.25">
      <c r="B213" s="152"/>
      <c r="D213" s="146" t="s">
        <v>172</v>
      </c>
      <c r="E213" s="153" t="s">
        <v>1</v>
      </c>
      <c r="F213" s="154" t="s">
        <v>1817</v>
      </c>
      <c r="H213" s="155">
        <v>4</v>
      </c>
      <c r="I213" s="156"/>
      <c r="L213" s="152"/>
      <c r="M213" s="157"/>
      <c r="T213" s="158"/>
      <c r="AT213" s="153" t="s">
        <v>172</v>
      </c>
      <c r="AU213" s="153" t="s">
        <v>90</v>
      </c>
      <c r="AV213" s="13" t="s">
        <v>90</v>
      </c>
      <c r="AW213" s="13" t="s">
        <v>34</v>
      </c>
      <c r="AX213" s="13" t="s">
        <v>80</v>
      </c>
      <c r="AY213" s="153" t="s">
        <v>161</v>
      </c>
    </row>
    <row r="214" spans="2:65" s="14" customFormat="1" ht="11.25">
      <c r="B214" s="159"/>
      <c r="D214" s="146" t="s">
        <v>172</v>
      </c>
      <c r="E214" s="160" t="s">
        <v>1</v>
      </c>
      <c r="F214" s="161" t="s">
        <v>177</v>
      </c>
      <c r="H214" s="162">
        <v>11.52</v>
      </c>
      <c r="I214" s="163"/>
      <c r="L214" s="159"/>
      <c r="M214" s="164"/>
      <c r="T214" s="165"/>
      <c r="AT214" s="160" t="s">
        <v>172</v>
      </c>
      <c r="AU214" s="160" t="s">
        <v>90</v>
      </c>
      <c r="AV214" s="14" t="s">
        <v>169</v>
      </c>
      <c r="AW214" s="14" t="s">
        <v>34</v>
      </c>
      <c r="AX214" s="14" t="s">
        <v>88</v>
      </c>
      <c r="AY214" s="160" t="s">
        <v>161</v>
      </c>
    </row>
    <row r="215" spans="2:65" s="1" customFormat="1" ht="16.5" customHeight="1">
      <c r="B215" s="32"/>
      <c r="C215" s="132" t="s">
        <v>353</v>
      </c>
      <c r="D215" s="132" t="s">
        <v>165</v>
      </c>
      <c r="E215" s="133" t="s">
        <v>1818</v>
      </c>
      <c r="F215" s="134" t="s">
        <v>1819</v>
      </c>
      <c r="G215" s="135" t="s">
        <v>168</v>
      </c>
      <c r="H215" s="136">
        <v>9.6</v>
      </c>
      <c r="I215" s="137"/>
      <c r="J215" s="138">
        <f>ROUND(I215*H215,2)</f>
        <v>0</v>
      </c>
      <c r="K215" s="134" t="s">
        <v>180</v>
      </c>
      <c r="L215" s="32"/>
      <c r="M215" s="139" t="s">
        <v>1</v>
      </c>
      <c r="N215" s="140" t="s">
        <v>45</v>
      </c>
      <c r="P215" s="141">
        <f>O215*H215</f>
        <v>0</v>
      </c>
      <c r="Q215" s="141">
        <v>2.4815700000000001</v>
      </c>
      <c r="R215" s="141">
        <f>Q215*H215</f>
        <v>23.823072</v>
      </c>
      <c r="S215" s="141">
        <v>0</v>
      </c>
      <c r="T215" s="142">
        <f>S215*H215</f>
        <v>0</v>
      </c>
      <c r="AR215" s="143" t="s">
        <v>169</v>
      </c>
      <c r="AT215" s="143" t="s">
        <v>165</v>
      </c>
      <c r="AU215" s="143" t="s">
        <v>90</v>
      </c>
      <c r="AY215" s="17" t="s">
        <v>161</v>
      </c>
      <c r="BE215" s="144">
        <f>IF(N215="základní",J215,0)</f>
        <v>0</v>
      </c>
      <c r="BF215" s="144">
        <f>IF(N215="snížená",J215,0)</f>
        <v>0</v>
      </c>
      <c r="BG215" s="144">
        <f>IF(N215="zákl. přenesená",J215,0)</f>
        <v>0</v>
      </c>
      <c r="BH215" s="144">
        <f>IF(N215="sníž. přenesená",J215,0)</f>
        <v>0</v>
      </c>
      <c r="BI215" s="144">
        <f>IF(N215="nulová",J215,0)</f>
        <v>0</v>
      </c>
      <c r="BJ215" s="17" t="s">
        <v>88</v>
      </c>
      <c r="BK215" s="144">
        <f>ROUND(I215*H215,2)</f>
        <v>0</v>
      </c>
      <c r="BL215" s="17" t="s">
        <v>169</v>
      </c>
      <c r="BM215" s="143" t="s">
        <v>1820</v>
      </c>
    </row>
    <row r="216" spans="2:65" s="13" customFormat="1" ht="11.25">
      <c r="B216" s="152"/>
      <c r="D216" s="146" t="s">
        <v>172</v>
      </c>
      <c r="E216" s="153" t="s">
        <v>1</v>
      </c>
      <c r="F216" s="154" t="s">
        <v>1821</v>
      </c>
      <c r="H216" s="155">
        <v>9.6</v>
      </c>
      <c r="I216" s="156"/>
      <c r="L216" s="152"/>
      <c r="M216" s="157"/>
      <c r="T216" s="158"/>
      <c r="AT216" s="153" t="s">
        <v>172</v>
      </c>
      <c r="AU216" s="153" t="s">
        <v>90</v>
      </c>
      <c r="AV216" s="13" t="s">
        <v>90</v>
      </c>
      <c r="AW216" s="13" t="s">
        <v>34</v>
      </c>
      <c r="AX216" s="13" t="s">
        <v>88</v>
      </c>
      <c r="AY216" s="153" t="s">
        <v>161</v>
      </c>
    </row>
    <row r="217" spans="2:65" s="1" customFormat="1" ht="24.2" customHeight="1">
      <c r="B217" s="32"/>
      <c r="C217" s="132" t="s">
        <v>357</v>
      </c>
      <c r="D217" s="132" t="s">
        <v>165</v>
      </c>
      <c r="E217" s="133" t="s">
        <v>1822</v>
      </c>
      <c r="F217" s="134" t="s">
        <v>1823</v>
      </c>
      <c r="G217" s="135" t="s">
        <v>168</v>
      </c>
      <c r="H217" s="136">
        <v>9.6</v>
      </c>
      <c r="I217" s="137"/>
      <c r="J217" s="138">
        <f>ROUND(I217*H217,2)</f>
        <v>0</v>
      </c>
      <c r="K217" s="134" t="s">
        <v>180</v>
      </c>
      <c r="L217" s="32"/>
      <c r="M217" s="139" t="s">
        <v>1</v>
      </c>
      <c r="N217" s="140" t="s">
        <v>45</v>
      </c>
      <c r="P217" s="141">
        <f>O217*H217</f>
        <v>0</v>
      </c>
      <c r="Q217" s="141">
        <v>2.4142999999999999</v>
      </c>
      <c r="R217" s="141">
        <f>Q217*H217</f>
        <v>23.17728</v>
      </c>
      <c r="S217" s="141">
        <v>0</v>
      </c>
      <c r="T217" s="142">
        <f>S217*H217</f>
        <v>0</v>
      </c>
      <c r="AR217" s="143" t="s">
        <v>169</v>
      </c>
      <c r="AT217" s="143" t="s">
        <v>165</v>
      </c>
      <c r="AU217" s="143" t="s">
        <v>90</v>
      </c>
      <c r="AY217" s="17" t="s">
        <v>161</v>
      </c>
      <c r="BE217" s="144">
        <f>IF(N217="základní",J217,0)</f>
        <v>0</v>
      </c>
      <c r="BF217" s="144">
        <f>IF(N217="snížená",J217,0)</f>
        <v>0</v>
      </c>
      <c r="BG217" s="144">
        <f>IF(N217="zákl. přenesená",J217,0)</f>
        <v>0</v>
      </c>
      <c r="BH217" s="144">
        <f>IF(N217="sníž. přenesená",J217,0)</f>
        <v>0</v>
      </c>
      <c r="BI217" s="144">
        <f>IF(N217="nulová",J217,0)</f>
        <v>0</v>
      </c>
      <c r="BJ217" s="17" t="s">
        <v>88</v>
      </c>
      <c r="BK217" s="144">
        <f>ROUND(I217*H217,2)</f>
        <v>0</v>
      </c>
      <c r="BL217" s="17" t="s">
        <v>169</v>
      </c>
      <c r="BM217" s="143" t="s">
        <v>1824</v>
      </c>
    </row>
    <row r="218" spans="2:65" s="13" customFormat="1" ht="11.25">
      <c r="B218" s="152"/>
      <c r="D218" s="146" t="s">
        <v>172</v>
      </c>
      <c r="E218" s="153" t="s">
        <v>1</v>
      </c>
      <c r="F218" s="154" t="s">
        <v>1821</v>
      </c>
      <c r="H218" s="155">
        <v>9.6</v>
      </c>
      <c r="I218" s="156"/>
      <c r="L218" s="152"/>
      <c r="M218" s="157"/>
      <c r="T218" s="158"/>
      <c r="AT218" s="153" t="s">
        <v>172</v>
      </c>
      <c r="AU218" s="153" t="s">
        <v>90</v>
      </c>
      <c r="AV218" s="13" t="s">
        <v>90</v>
      </c>
      <c r="AW218" s="13" t="s">
        <v>34</v>
      </c>
      <c r="AX218" s="13" t="s">
        <v>88</v>
      </c>
      <c r="AY218" s="153" t="s">
        <v>161</v>
      </c>
    </row>
    <row r="219" spans="2:65" s="1" customFormat="1" ht="16.5" customHeight="1">
      <c r="B219" s="32"/>
      <c r="C219" s="132" t="s">
        <v>361</v>
      </c>
      <c r="D219" s="132" t="s">
        <v>165</v>
      </c>
      <c r="E219" s="133" t="s">
        <v>1825</v>
      </c>
      <c r="F219" s="134" t="s">
        <v>1826</v>
      </c>
      <c r="G219" s="135" t="s">
        <v>190</v>
      </c>
      <c r="H219" s="136">
        <v>24</v>
      </c>
      <c r="I219" s="137"/>
      <c r="J219" s="138">
        <f>ROUND(I219*H219,2)</f>
        <v>0</v>
      </c>
      <c r="K219" s="134" t="s">
        <v>180</v>
      </c>
      <c r="L219" s="32"/>
      <c r="M219" s="139" t="s">
        <v>1</v>
      </c>
      <c r="N219" s="140" t="s">
        <v>45</v>
      </c>
      <c r="P219" s="141">
        <f>O219*H219</f>
        <v>0</v>
      </c>
      <c r="Q219" s="141">
        <v>0</v>
      </c>
      <c r="R219" s="141">
        <f>Q219*H219</f>
        <v>0</v>
      </c>
      <c r="S219" s="141">
        <v>0</v>
      </c>
      <c r="T219" s="142">
        <f>S219*H219</f>
        <v>0</v>
      </c>
      <c r="AR219" s="143" t="s">
        <v>169</v>
      </c>
      <c r="AT219" s="143" t="s">
        <v>165</v>
      </c>
      <c r="AU219" s="143" t="s">
        <v>90</v>
      </c>
      <c r="AY219" s="17" t="s">
        <v>161</v>
      </c>
      <c r="BE219" s="144">
        <f>IF(N219="základní",J219,0)</f>
        <v>0</v>
      </c>
      <c r="BF219" s="144">
        <f>IF(N219="snížená",J219,0)</f>
        <v>0</v>
      </c>
      <c r="BG219" s="144">
        <f>IF(N219="zákl. přenesená",J219,0)</f>
        <v>0</v>
      </c>
      <c r="BH219" s="144">
        <f>IF(N219="sníž. přenesená",J219,0)</f>
        <v>0</v>
      </c>
      <c r="BI219" s="144">
        <f>IF(N219="nulová",J219,0)</f>
        <v>0</v>
      </c>
      <c r="BJ219" s="17" t="s">
        <v>88</v>
      </c>
      <c r="BK219" s="144">
        <f>ROUND(I219*H219,2)</f>
        <v>0</v>
      </c>
      <c r="BL219" s="17" t="s">
        <v>169</v>
      </c>
      <c r="BM219" s="143" t="s">
        <v>1827</v>
      </c>
    </row>
    <row r="220" spans="2:65" s="11" customFormat="1" ht="22.9" customHeight="1">
      <c r="B220" s="120"/>
      <c r="D220" s="121" t="s">
        <v>79</v>
      </c>
      <c r="E220" s="130" t="s">
        <v>228</v>
      </c>
      <c r="F220" s="130" t="s">
        <v>401</v>
      </c>
      <c r="I220" s="123"/>
      <c r="J220" s="131">
        <f>BK220</f>
        <v>0</v>
      </c>
      <c r="L220" s="120"/>
      <c r="M220" s="125"/>
      <c r="P220" s="126">
        <f>SUM(P221:P226)</f>
        <v>0</v>
      </c>
      <c r="R220" s="126">
        <f>SUM(R221:R226)</f>
        <v>2.6320000000000003E-2</v>
      </c>
      <c r="T220" s="127">
        <f>SUM(T221:T226)</f>
        <v>0</v>
      </c>
      <c r="AR220" s="121" t="s">
        <v>88</v>
      </c>
      <c r="AT220" s="128" t="s">
        <v>79</v>
      </c>
      <c r="AU220" s="128" t="s">
        <v>88</v>
      </c>
      <c r="AY220" s="121" t="s">
        <v>161</v>
      </c>
      <c r="BK220" s="129">
        <f>SUM(BK221:BK226)</f>
        <v>0</v>
      </c>
    </row>
    <row r="221" spans="2:65" s="1" customFormat="1" ht="16.5" customHeight="1">
      <c r="B221" s="32"/>
      <c r="C221" s="132" t="s">
        <v>367</v>
      </c>
      <c r="D221" s="132" t="s">
        <v>165</v>
      </c>
      <c r="E221" s="133" t="s">
        <v>1715</v>
      </c>
      <c r="F221" s="134" t="s">
        <v>1716</v>
      </c>
      <c r="G221" s="135" t="s">
        <v>266</v>
      </c>
      <c r="H221" s="136">
        <v>94</v>
      </c>
      <c r="I221" s="137"/>
      <c r="J221" s="138">
        <f>ROUND(I221*H221,2)</f>
        <v>0</v>
      </c>
      <c r="K221" s="134" t="s">
        <v>180</v>
      </c>
      <c r="L221" s="32"/>
      <c r="M221" s="139" t="s">
        <v>1</v>
      </c>
      <c r="N221" s="140" t="s">
        <v>45</v>
      </c>
      <c r="P221" s="141">
        <f>O221*H221</f>
        <v>0</v>
      </c>
      <c r="Q221" s="141">
        <v>1.9000000000000001E-4</v>
      </c>
      <c r="R221" s="141">
        <f>Q221*H221</f>
        <v>1.7860000000000001E-2</v>
      </c>
      <c r="S221" s="141">
        <v>0</v>
      </c>
      <c r="T221" s="142">
        <f>S221*H221</f>
        <v>0</v>
      </c>
      <c r="AR221" s="143" t="s">
        <v>169</v>
      </c>
      <c r="AT221" s="143" t="s">
        <v>165</v>
      </c>
      <c r="AU221" s="143" t="s">
        <v>90</v>
      </c>
      <c r="AY221" s="17" t="s">
        <v>161</v>
      </c>
      <c r="BE221" s="144">
        <f>IF(N221="základní",J221,0)</f>
        <v>0</v>
      </c>
      <c r="BF221" s="144">
        <f>IF(N221="snížená",J221,0)</f>
        <v>0</v>
      </c>
      <c r="BG221" s="144">
        <f>IF(N221="zákl. přenesená",J221,0)</f>
        <v>0</v>
      </c>
      <c r="BH221" s="144">
        <f>IF(N221="sníž. přenesená",J221,0)</f>
        <v>0</v>
      </c>
      <c r="BI221" s="144">
        <f>IF(N221="nulová",J221,0)</f>
        <v>0</v>
      </c>
      <c r="BJ221" s="17" t="s">
        <v>88</v>
      </c>
      <c r="BK221" s="144">
        <f>ROUND(I221*H221,2)</f>
        <v>0</v>
      </c>
      <c r="BL221" s="17" t="s">
        <v>169</v>
      </c>
      <c r="BM221" s="143" t="s">
        <v>1828</v>
      </c>
    </row>
    <row r="222" spans="2:65" s="13" customFormat="1" ht="11.25">
      <c r="B222" s="152"/>
      <c r="D222" s="146" t="s">
        <v>172</v>
      </c>
      <c r="E222" s="153" t="s">
        <v>1</v>
      </c>
      <c r="F222" s="154" t="s">
        <v>1829</v>
      </c>
      <c r="H222" s="155">
        <v>94</v>
      </c>
      <c r="I222" s="156"/>
      <c r="L222" s="152"/>
      <c r="M222" s="157"/>
      <c r="T222" s="158"/>
      <c r="AT222" s="153" t="s">
        <v>172</v>
      </c>
      <c r="AU222" s="153" t="s">
        <v>90</v>
      </c>
      <c r="AV222" s="13" t="s">
        <v>90</v>
      </c>
      <c r="AW222" s="13" t="s">
        <v>34</v>
      </c>
      <c r="AX222" s="13" t="s">
        <v>80</v>
      </c>
      <c r="AY222" s="153" t="s">
        <v>161</v>
      </c>
    </row>
    <row r="223" spans="2:65" s="14" customFormat="1" ht="11.25">
      <c r="B223" s="159"/>
      <c r="D223" s="146" t="s">
        <v>172</v>
      </c>
      <c r="E223" s="160" t="s">
        <v>1</v>
      </c>
      <c r="F223" s="161" t="s">
        <v>177</v>
      </c>
      <c r="H223" s="162">
        <v>94</v>
      </c>
      <c r="I223" s="163"/>
      <c r="L223" s="159"/>
      <c r="M223" s="164"/>
      <c r="T223" s="165"/>
      <c r="AT223" s="160" t="s">
        <v>172</v>
      </c>
      <c r="AU223" s="160" t="s">
        <v>90</v>
      </c>
      <c r="AV223" s="14" t="s">
        <v>169</v>
      </c>
      <c r="AW223" s="14" t="s">
        <v>34</v>
      </c>
      <c r="AX223" s="14" t="s">
        <v>88</v>
      </c>
      <c r="AY223" s="160" t="s">
        <v>161</v>
      </c>
    </row>
    <row r="224" spans="2:65" s="1" customFormat="1" ht="24.2" customHeight="1">
      <c r="B224" s="32"/>
      <c r="C224" s="132" t="s">
        <v>375</v>
      </c>
      <c r="D224" s="132" t="s">
        <v>165</v>
      </c>
      <c r="E224" s="133" t="s">
        <v>1830</v>
      </c>
      <c r="F224" s="134" t="s">
        <v>1831</v>
      </c>
      <c r="G224" s="135" t="s">
        <v>266</v>
      </c>
      <c r="H224" s="136">
        <v>94</v>
      </c>
      <c r="I224" s="137"/>
      <c r="J224" s="138">
        <f>ROUND(I224*H224,2)</f>
        <v>0</v>
      </c>
      <c r="K224" s="134" t="s">
        <v>180</v>
      </c>
      <c r="L224" s="32"/>
      <c r="M224" s="139" t="s">
        <v>1</v>
      </c>
      <c r="N224" s="140" t="s">
        <v>45</v>
      </c>
      <c r="P224" s="141">
        <f>O224*H224</f>
        <v>0</v>
      </c>
      <c r="Q224" s="141">
        <v>9.0000000000000006E-5</v>
      </c>
      <c r="R224" s="141">
        <f>Q224*H224</f>
        <v>8.4600000000000005E-3</v>
      </c>
      <c r="S224" s="141">
        <v>0</v>
      </c>
      <c r="T224" s="142">
        <f>S224*H224</f>
        <v>0</v>
      </c>
      <c r="AR224" s="143" t="s">
        <v>169</v>
      </c>
      <c r="AT224" s="143" t="s">
        <v>165</v>
      </c>
      <c r="AU224" s="143" t="s">
        <v>90</v>
      </c>
      <c r="AY224" s="17" t="s">
        <v>161</v>
      </c>
      <c r="BE224" s="144">
        <f>IF(N224="základní",J224,0)</f>
        <v>0</v>
      </c>
      <c r="BF224" s="144">
        <f>IF(N224="snížená",J224,0)</f>
        <v>0</v>
      </c>
      <c r="BG224" s="144">
        <f>IF(N224="zákl. přenesená",J224,0)</f>
        <v>0</v>
      </c>
      <c r="BH224" s="144">
        <f>IF(N224="sníž. přenesená",J224,0)</f>
        <v>0</v>
      </c>
      <c r="BI224" s="144">
        <f>IF(N224="nulová",J224,0)</f>
        <v>0</v>
      </c>
      <c r="BJ224" s="17" t="s">
        <v>88</v>
      </c>
      <c r="BK224" s="144">
        <f>ROUND(I224*H224,2)</f>
        <v>0</v>
      </c>
      <c r="BL224" s="17" t="s">
        <v>169</v>
      </c>
      <c r="BM224" s="143" t="s">
        <v>1832</v>
      </c>
    </row>
    <row r="225" spans="2:65" s="13" customFormat="1" ht="11.25">
      <c r="B225" s="152"/>
      <c r="D225" s="146" t="s">
        <v>172</v>
      </c>
      <c r="E225" s="153" t="s">
        <v>1</v>
      </c>
      <c r="F225" s="154" t="s">
        <v>1829</v>
      </c>
      <c r="H225" s="155">
        <v>94</v>
      </c>
      <c r="I225" s="156"/>
      <c r="L225" s="152"/>
      <c r="M225" s="157"/>
      <c r="T225" s="158"/>
      <c r="AT225" s="153" t="s">
        <v>172</v>
      </c>
      <c r="AU225" s="153" t="s">
        <v>90</v>
      </c>
      <c r="AV225" s="13" t="s">
        <v>90</v>
      </c>
      <c r="AW225" s="13" t="s">
        <v>34</v>
      </c>
      <c r="AX225" s="13" t="s">
        <v>80</v>
      </c>
      <c r="AY225" s="153" t="s">
        <v>161</v>
      </c>
    </row>
    <row r="226" spans="2:65" s="14" customFormat="1" ht="11.25">
      <c r="B226" s="159"/>
      <c r="D226" s="146" t="s">
        <v>172</v>
      </c>
      <c r="E226" s="160" t="s">
        <v>1</v>
      </c>
      <c r="F226" s="161" t="s">
        <v>177</v>
      </c>
      <c r="H226" s="162">
        <v>94</v>
      </c>
      <c r="I226" s="163"/>
      <c r="L226" s="159"/>
      <c r="M226" s="164"/>
      <c r="T226" s="165"/>
      <c r="AT226" s="160" t="s">
        <v>172</v>
      </c>
      <c r="AU226" s="160" t="s">
        <v>90</v>
      </c>
      <c r="AV226" s="14" t="s">
        <v>169</v>
      </c>
      <c r="AW226" s="14" t="s">
        <v>34</v>
      </c>
      <c r="AX226" s="14" t="s">
        <v>88</v>
      </c>
      <c r="AY226" s="160" t="s">
        <v>161</v>
      </c>
    </row>
    <row r="227" spans="2:65" s="11" customFormat="1" ht="22.9" customHeight="1">
      <c r="B227" s="120"/>
      <c r="D227" s="121" t="s">
        <v>79</v>
      </c>
      <c r="E227" s="130" t="s">
        <v>1141</v>
      </c>
      <c r="F227" s="130" t="s">
        <v>1142</v>
      </c>
      <c r="I227" s="123"/>
      <c r="J227" s="131">
        <f>BK227</f>
        <v>0</v>
      </c>
      <c r="L227" s="120"/>
      <c r="M227" s="125"/>
      <c r="P227" s="126">
        <f>P228</f>
        <v>0</v>
      </c>
      <c r="R227" s="126">
        <f>R228</f>
        <v>0</v>
      </c>
      <c r="T227" s="127">
        <f>T228</f>
        <v>0</v>
      </c>
      <c r="AR227" s="121" t="s">
        <v>88</v>
      </c>
      <c r="AT227" s="128" t="s">
        <v>79</v>
      </c>
      <c r="AU227" s="128" t="s">
        <v>88</v>
      </c>
      <c r="AY227" s="121" t="s">
        <v>161</v>
      </c>
      <c r="BK227" s="129">
        <f>BK228</f>
        <v>0</v>
      </c>
    </row>
    <row r="228" spans="2:65" s="1" customFormat="1" ht="24.2" customHeight="1">
      <c r="B228" s="32"/>
      <c r="C228" s="132" t="s">
        <v>383</v>
      </c>
      <c r="D228" s="132" t="s">
        <v>165</v>
      </c>
      <c r="E228" s="133" t="s">
        <v>1722</v>
      </c>
      <c r="F228" s="134" t="s">
        <v>1723</v>
      </c>
      <c r="G228" s="135" t="s">
        <v>185</v>
      </c>
      <c r="H228" s="136">
        <v>77.296000000000006</v>
      </c>
      <c r="I228" s="137"/>
      <c r="J228" s="138">
        <f>ROUND(I228*H228,2)</f>
        <v>0</v>
      </c>
      <c r="K228" s="134" t="s">
        <v>180</v>
      </c>
      <c r="L228" s="32"/>
      <c r="M228" s="139" t="s">
        <v>1</v>
      </c>
      <c r="N228" s="140" t="s">
        <v>45</v>
      </c>
      <c r="P228" s="141">
        <f>O228*H228</f>
        <v>0</v>
      </c>
      <c r="Q228" s="141">
        <v>0</v>
      </c>
      <c r="R228" s="141">
        <f>Q228*H228</f>
        <v>0</v>
      </c>
      <c r="S228" s="141">
        <v>0</v>
      </c>
      <c r="T228" s="142">
        <f>S228*H228</f>
        <v>0</v>
      </c>
      <c r="AR228" s="143" t="s">
        <v>169</v>
      </c>
      <c r="AT228" s="143" t="s">
        <v>165</v>
      </c>
      <c r="AU228" s="143" t="s">
        <v>90</v>
      </c>
      <c r="AY228" s="17" t="s">
        <v>161</v>
      </c>
      <c r="BE228" s="144">
        <f>IF(N228="základní",J228,0)</f>
        <v>0</v>
      </c>
      <c r="BF228" s="144">
        <f>IF(N228="snížená",J228,0)</f>
        <v>0</v>
      </c>
      <c r="BG228" s="144">
        <f>IF(N228="zákl. přenesená",J228,0)</f>
        <v>0</v>
      </c>
      <c r="BH228" s="144">
        <f>IF(N228="sníž. přenesená",J228,0)</f>
        <v>0</v>
      </c>
      <c r="BI228" s="144">
        <f>IF(N228="nulová",J228,0)</f>
        <v>0</v>
      </c>
      <c r="BJ228" s="17" t="s">
        <v>88</v>
      </c>
      <c r="BK228" s="144">
        <f>ROUND(I228*H228,2)</f>
        <v>0</v>
      </c>
      <c r="BL228" s="17" t="s">
        <v>169</v>
      </c>
      <c r="BM228" s="143" t="s">
        <v>1833</v>
      </c>
    </row>
    <row r="229" spans="2:65" s="11" customFormat="1" ht="25.9" customHeight="1">
      <c r="B229" s="120"/>
      <c r="D229" s="121" t="s">
        <v>79</v>
      </c>
      <c r="E229" s="122" t="s">
        <v>255</v>
      </c>
      <c r="F229" s="122" t="s">
        <v>1834</v>
      </c>
      <c r="I229" s="123"/>
      <c r="J229" s="124">
        <f>BK229</f>
        <v>0</v>
      </c>
      <c r="L229" s="120"/>
      <c r="M229" s="125"/>
      <c r="P229" s="126">
        <f>P230</f>
        <v>0</v>
      </c>
      <c r="R229" s="126">
        <f>R230</f>
        <v>0.24333360000000004</v>
      </c>
      <c r="T229" s="127">
        <f>T230</f>
        <v>0</v>
      </c>
      <c r="AR229" s="121" t="s">
        <v>170</v>
      </c>
      <c r="AT229" s="128" t="s">
        <v>79</v>
      </c>
      <c r="AU229" s="128" t="s">
        <v>80</v>
      </c>
      <c r="AY229" s="121" t="s">
        <v>161</v>
      </c>
      <c r="BK229" s="129">
        <f>BK230</f>
        <v>0</v>
      </c>
    </row>
    <row r="230" spans="2:65" s="11" customFormat="1" ht="22.9" customHeight="1">
      <c r="B230" s="120"/>
      <c r="D230" s="121" t="s">
        <v>79</v>
      </c>
      <c r="E230" s="130" t="s">
        <v>1835</v>
      </c>
      <c r="F230" s="130" t="s">
        <v>1836</v>
      </c>
      <c r="I230" s="123"/>
      <c r="J230" s="131">
        <f>BK230</f>
        <v>0</v>
      </c>
      <c r="L230" s="120"/>
      <c r="M230" s="125"/>
      <c r="P230" s="126">
        <f>P231+P294+P318</f>
        <v>0</v>
      </c>
      <c r="R230" s="126">
        <f>R231+R294+R318</f>
        <v>0.24333360000000004</v>
      </c>
      <c r="T230" s="127">
        <f>T231+T294+T318</f>
        <v>0</v>
      </c>
      <c r="AR230" s="121" t="s">
        <v>170</v>
      </c>
      <c r="AT230" s="128" t="s">
        <v>79</v>
      </c>
      <c r="AU230" s="128" t="s">
        <v>88</v>
      </c>
      <c r="AY230" s="121" t="s">
        <v>161</v>
      </c>
      <c r="BK230" s="129">
        <f>BK231+BK294+BK318</f>
        <v>0</v>
      </c>
    </row>
    <row r="231" spans="2:65" s="11" customFormat="1" ht="20.85" customHeight="1">
      <c r="B231" s="120"/>
      <c r="D231" s="121" t="s">
        <v>79</v>
      </c>
      <c r="E231" s="130" t="s">
        <v>1837</v>
      </c>
      <c r="F231" s="130" t="s">
        <v>1838</v>
      </c>
      <c r="I231" s="123"/>
      <c r="J231" s="131">
        <f>BK231</f>
        <v>0</v>
      </c>
      <c r="L231" s="120"/>
      <c r="M231" s="125"/>
      <c r="P231" s="126">
        <f>SUM(P232:P293)</f>
        <v>0</v>
      </c>
      <c r="R231" s="126">
        <f>SUM(R232:R293)</f>
        <v>0.17085360000000002</v>
      </c>
      <c r="T231" s="127">
        <f>SUM(T232:T293)</f>
        <v>0</v>
      </c>
      <c r="AR231" s="121" t="s">
        <v>170</v>
      </c>
      <c r="AT231" s="128" t="s">
        <v>79</v>
      </c>
      <c r="AU231" s="128" t="s">
        <v>90</v>
      </c>
      <c r="AY231" s="121" t="s">
        <v>161</v>
      </c>
      <c r="BK231" s="129">
        <f>SUM(BK232:BK293)</f>
        <v>0</v>
      </c>
    </row>
    <row r="232" spans="2:65" s="1" customFormat="1" ht="16.5" customHeight="1">
      <c r="B232" s="32"/>
      <c r="C232" s="132" t="s">
        <v>389</v>
      </c>
      <c r="D232" s="132" t="s">
        <v>165</v>
      </c>
      <c r="E232" s="133" t="s">
        <v>1839</v>
      </c>
      <c r="F232" s="134" t="s">
        <v>1840</v>
      </c>
      <c r="G232" s="135" t="s">
        <v>266</v>
      </c>
      <c r="H232" s="136">
        <v>94</v>
      </c>
      <c r="I232" s="137"/>
      <c r="J232" s="138">
        <f>ROUND(I232*H232,2)</f>
        <v>0</v>
      </c>
      <c r="K232" s="134" t="s">
        <v>180</v>
      </c>
      <c r="L232" s="32"/>
      <c r="M232" s="139" t="s">
        <v>1</v>
      </c>
      <c r="N232" s="140" t="s">
        <v>45</v>
      </c>
      <c r="P232" s="141">
        <f>O232*H232</f>
        <v>0</v>
      </c>
      <c r="Q232" s="141">
        <v>0</v>
      </c>
      <c r="R232" s="141">
        <f>Q232*H232</f>
        <v>0</v>
      </c>
      <c r="S232" s="141">
        <v>0</v>
      </c>
      <c r="T232" s="142">
        <f>S232*H232</f>
        <v>0</v>
      </c>
      <c r="AR232" s="143" t="s">
        <v>530</v>
      </c>
      <c r="AT232" s="143" t="s">
        <v>165</v>
      </c>
      <c r="AU232" s="143" t="s">
        <v>170</v>
      </c>
      <c r="AY232" s="17" t="s">
        <v>161</v>
      </c>
      <c r="BE232" s="144">
        <f>IF(N232="základní",J232,0)</f>
        <v>0</v>
      </c>
      <c r="BF232" s="144">
        <f>IF(N232="snížená",J232,0)</f>
        <v>0</v>
      </c>
      <c r="BG232" s="144">
        <f>IF(N232="zákl. přenesená",J232,0)</f>
        <v>0</v>
      </c>
      <c r="BH232" s="144">
        <f>IF(N232="sníž. přenesená",J232,0)</f>
        <v>0</v>
      </c>
      <c r="BI232" s="144">
        <f>IF(N232="nulová",J232,0)</f>
        <v>0</v>
      </c>
      <c r="BJ232" s="17" t="s">
        <v>88</v>
      </c>
      <c r="BK232" s="144">
        <f>ROUND(I232*H232,2)</f>
        <v>0</v>
      </c>
      <c r="BL232" s="17" t="s">
        <v>530</v>
      </c>
      <c r="BM232" s="143" t="s">
        <v>1841</v>
      </c>
    </row>
    <row r="233" spans="2:65" s="13" customFormat="1" ht="11.25">
      <c r="B233" s="152"/>
      <c r="D233" s="146" t="s">
        <v>172</v>
      </c>
      <c r="E233" s="153" t="s">
        <v>1</v>
      </c>
      <c r="F233" s="154" t="s">
        <v>1842</v>
      </c>
      <c r="H233" s="155">
        <v>94</v>
      </c>
      <c r="I233" s="156"/>
      <c r="L233" s="152"/>
      <c r="M233" s="157"/>
      <c r="T233" s="158"/>
      <c r="AT233" s="153" t="s">
        <v>172</v>
      </c>
      <c r="AU233" s="153" t="s">
        <v>170</v>
      </c>
      <c r="AV233" s="13" t="s">
        <v>90</v>
      </c>
      <c r="AW233" s="13" t="s">
        <v>34</v>
      </c>
      <c r="AX233" s="13" t="s">
        <v>88</v>
      </c>
      <c r="AY233" s="153" t="s">
        <v>161</v>
      </c>
    </row>
    <row r="234" spans="2:65" s="1" customFormat="1" ht="33" customHeight="1">
      <c r="B234" s="32"/>
      <c r="C234" s="132" t="s">
        <v>396</v>
      </c>
      <c r="D234" s="132" t="s">
        <v>165</v>
      </c>
      <c r="E234" s="133" t="s">
        <v>1843</v>
      </c>
      <c r="F234" s="134" t="s">
        <v>1844</v>
      </c>
      <c r="G234" s="135" t="s">
        <v>266</v>
      </c>
      <c r="H234" s="136">
        <v>68</v>
      </c>
      <c r="I234" s="137"/>
      <c r="J234" s="138">
        <f>ROUND(I234*H234,2)</f>
        <v>0</v>
      </c>
      <c r="K234" s="134" t="s">
        <v>180</v>
      </c>
      <c r="L234" s="32"/>
      <c r="M234" s="139" t="s">
        <v>1</v>
      </c>
      <c r="N234" s="140" t="s">
        <v>45</v>
      </c>
      <c r="P234" s="141">
        <f>O234*H234</f>
        <v>0</v>
      </c>
      <c r="Q234" s="141">
        <v>0</v>
      </c>
      <c r="R234" s="141">
        <f>Q234*H234</f>
        <v>0</v>
      </c>
      <c r="S234" s="141">
        <v>0</v>
      </c>
      <c r="T234" s="142">
        <f>S234*H234</f>
        <v>0</v>
      </c>
      <c r="AR234" s="143" t="s">
        <v>530</v>
      </c>
      <c r="AT234" s="143" t="s">
        <v>165</v>
      </c>
      <c r="AU234" s="143" t="s">
        <v>170</v>
      </c>
      <c r="AY234" s="17" t="s">
        <v>161</v>
      </c>
      <c r="BE234" s="144">
        <f>IF(N234="základní",J234,0)</f>
        <v>0</v>
      </c>
      <c r="BF234" s="144">
        <f>IF(N234="snížená",J234,0)</f>
        <v>0</v>
      </c>
      <c r="BG234" s="144">
        <f>IF(N234="zákl. přenesená",J234,0)</f>
        <v>0</v>
      </c>
      <c r="BH234" s="144">
        <f>IF(N234="sníž. přenesená",J234,0)</f>
        <v>0</v>
      </c>
      <c r="BI234" s="144">
        <f>IF(N234="nulová",J234,0)</f>
        <v>0</v>
      </c>
      <c r="BJ234" s="17" t="s">
        <v>88</v>
      </c>
      <c r="BK234" s="144">
        <f>ROUND(I234*H234,2)</f>
        <v>0</v>
      </c>
      <c r="BL234" s="17" t="s">
        <v>530</v>
      </c>
      <c r="BM234" s="143" t="s">
        <v>1845</v>
      </c>
    </row>
    <row r="235" spans="2:65" s="13" customFormat="1" ht="22.5">
      <c r="B235" s="152"/>
      <c r="D235" s="146" t="s">
        <v>172</v>
      </c>
      <c r="E235" s="153" t="s">
        <v>1</v>
      </c>
      <c r="F235" s="154" t="s">
        <v>1846</v>
      </c>
      <c r="H235" s="155">
        <v>68</v>
      </c>
      <c r="I235" s="156"/>
      <c r="L235" s="152"/>
      <c r="M235" s="157"/>
      <c r="T235" s="158"/>
      <c r="AT235" s="153" t="s">
        <v>172</v>
      </c>
      <c r="AU235" s="153" t="s">
        <v>170</v>
      </c>
      <c r="AV235" s="13" t="s">
        <v>90</v>
      </c>
      <c r="AW235" s="13" t="s">
        <v>34</v>
      </c>
      <c r="AX235" s="13" t="s">
        <v>88</v>
      </c>
      <c r="AY235" s="153" t="s">
        <v>161</v>
      </c>
    </row>
    <row r="236" spans="2:65" s="1" customFormat="1" ht="24.2" customHeight="1">
      <c r="B236" s="32"/>
      <c r="C236" s="173" t="s">
        <v>404</v>
      </c>
      <c r="D236" s="173" t="s">
        <v>255</v>
      </c>
      <c r="E236" s="174" t="s">
        <v>1847</v>
      </c>
      <c r="F236" s="175" t="s">
        <v>1848</v>
      </c>
      <c r="G236" s="176" t="s">
        <v>266</v>
      </c>
      <c r="H236" s="177">
        <v>70.72</v>
      </c>
      <c r="I236" s="178"/>
      <c r="J236" s="179">
        <f>ROUND(I236*H236,2)</f>
        <v>0</v>
      </c>
      <c r="K236" s="175" t="s">
        <v>180</v>
      </c>
      <c r="L236" s="180"/>
      <c r="M236" s="181" t="s">
        <v>1</v>
      </c>
      <c r="N236" s="182" t="s">
        <v>45</v>
      </c>
      <c r="P236" s="141">
        <f>O236*H236</f>
        <v>0</v>
      </c>
      <c r="Q236" s="141">
        <v>1.0499999999999999E-3</v>
      </c>
      <c r="R236" s="141">
        <f>Q236*H236</f>
        <v>7.4255999999999989E-2</v>
      </c>
      <c r="S236" s="141">
        <v>0</v>
      </c>
      <c r="T236" s="142">
        <f>S236*H236</f>
        <v>0</v>
      </c>
      <c r="AR236" s="143" t="s">
        <v>1849</v>
      </c>
      <c r="AT236" s="143" t="s">
        <v>255</v>
      </c>
      <c r="AU236" s="143" t="s">
        <v>170</v>
      </c>
      <c r="AY236" s="17" t="s">
        <v>161</v>
      </c>
      <c r="BE236" s="144">
        <f>IF(N236="základní",J236,0)</f>
        <v>0</v>
      </c>
      <c r="BF236" s="144">
        <f>IF(N236="snížená",J236,0)</f>
        <v>0</v>
      </c>
      <c r="BG236" s="144">
        <f>IF(N236="zákl. přenesená",J236,0)</f>
        <v>0</v>
      </c>
      <c r="BH236" s="144">
        <f>IF(N236="sníž. přenesená",J236,0)</f>
        <v>0</v>
      </c>
      <c r="BI236" s="144">
        <f>IF(N236="nulová",J236,0)</f>
        <v>0</v>
      </c>
      <c r="BJ236" s="17" t="s">
        <v>88</v>
      </c>
      <c r="BK236" s="144">
        <f>ROUND(I236*H236,2)</f>
        <v>0</v>
      </c>
      <c r="BL236" s="17" t="s">
        <v>1849</v>
      </c>
      <c r="BM236" s="143" t="s">
        <v>1850</v>
      </c>
    </row>
    <row r="237" spans="2:65" s="13" customFormat="1" ht="11.25">
      <c r="B237" s="152"/>
      <c r="D237" s="146" t="s">
        <v>172</v>
      </c>
      <c r="F237" s="154" t="s">
        <v>1851</v>
      </c>
      <c r="H237" s="155">
        <v>70.72</v>
      </c>
      <c r="I237" s="156"/>
      <c r="L237" s="152"/>
      <c r="M237" s="157"/>
      <c r="T237" s="158"/>
      <c r="AT237" s="153" t="s">
        <v>172</v>
      </c>
      <c r="AU237" s="153" t="s">
        <v>170</v>
      </c>
      <c r="AV237" s="13" t="s">
        <v>90</v>
      </c>
      <c r="AW237" s="13" t="s">
        <v>4</v>
      </c>
      <c r="AX237" s="13" t="s">
        <v>88</v>
      </c>
      <c r="AY237" s="153" t="s">
        <v>161</v>
      </c>
    </row>
    <row r="238" spans="2:65" s="1" customFormat="1" ht="16.5" customHeight="1">
      <c r="B238" s="32"/>
      <c r="C238" s="173" t="s">
        <v>411</v>
      </c>
      <c r="D238" s="173" t="s">
        <v>255</v>
      </c>
      <c r="E238" s="174" t="s">
        <v>1852</v>
      </c>
      <c r="F238" s="175" t="s">
        <v>1853</v>
      </c>
      <c r="G238" s="176" t="s">
        <v>407</v>
      </c>
      <c r="H238" s="177">
        <v>10</v>
      </c>
      <c r="I238" s="178"/>
      <c r="J238" s="179">
        <f>ROUND(I238*H238,2)</f>
        <v>0</v>
      </c>
      <c r="K238" s="175" t="s">
        <v>180</v>
      </c>
      <c r="L238" s="180"/>
      <c r="M238" s="181" t="s">
        <v>1</v>
      </c>
      <c r="N238" s="182" t="s">
        <v>45</v>
      </c>
      <c r="P238" s="141">
        <f>O238*H238</f>
        <v>0</v>
      </c>
      <c r="Q238" s="141">
        <v>2.2000000000000001E-4</v>
      </c>
      <c r="R238" s="141">
        <f>Q238*H238</f>
        <v>2.2000000000000001E-3</v>
      </c>
      <c r="S238" s="141">
        <v>0</v>
      </c>
      <c r="T238" s="142">
        <f>S238*H238</f>
        <v>0</v>
      </c>
      <c r="AR238" s="143" t="s">
        <v>1849</v>
      </c>
      <c r="AT238" s="143" t="s">
        <v>255</v>
      </c>
      <c r="AU238" s="143" t="s">
        <v>170</v>
      </c>
      <c r="AY238" s="17" t="s">
        <v>161</v>
      </c>
      <c r="BE238" s="144">
        <f>IF(N238="základní",J238,0)</f>
        <v>0</v>
      </c>
      <c r="BF238" s="144">
        <f>IF(N238="snížená",J238,0)</f>
        <v>0</v>
      </c>
      <c r="BG238" s="144">
        <f>IF(N238="zákl. přenesená",J238,0)</f>
        <v>0</v>
      </c>
      <c r="BH238" s="144">
        <f>IF(N238="sníž. přenesená",J238,0)</f>
        <v>0</v>
      </c>
      <c r="BI238" s="144">
        <f>IF(N238="nulová",J238,0)</f>
        <v>0</v>
      </c>
      <c r="BJ238" s="17" t="s">
        <v>88</v>
      </c>
      <c r="BK238" s="144">
        <f>ROUND(I238*H238,2)</f>
        <v>0</v>
      </c>
      <c r="BL238" s="17" t="s">
        <v>1849</v>
      </c>
      <c r="BM238" s="143" t="s">
        <v>1854</v>
      </c>
    </row>
    <row r="239" spans="2:65" s="13" customFormat="1" ht="11.25">
      <c r="B239" s="152"/>
      <c r="D239" s="146" t="s">
        <v>172</v>
      </c>
      <c r="E239" s="153" t="s">
        <v>1</v>
      </c>
      <c r="F239" s="154" t="s">
        <v>238</v>
      </c>
      <c r="H239" s="155">
        <v>10</v>
      </c>
      <c r="I239" s="156"/>
      <c r="L239" s="152"/>
      <c r="M239" s="157"/>
      <c r="T239" s="158"/>
      <c r="AT239" s="153" t="s">
        <v>172</v>
      </c>
      <c r="AU239" s="153" t="s">
        <v>170</v>
      </c>
      <c r="AV239" s="13" t="s">
        <v>90</v>
      </c>
      <c r="AW239" s="13" t="s">
        <v>34</v>
      </c>
      <c r="AX239" s="13" t="s">
        <v>88</v>
      </c>
      <c r="AY239" s="153" t="s">
        <v>161</v>
      </c>
    </row>
    <row r="240" spans="2:65" s="1" customFormat="1" ht="33" customHeight="1">
      <c r="B240" s="32"/>
      <c r="C240" s="132" t="s">
        <v>415</v>
      </c>
      <c r="D240" s="132" t="s">
        <v>165</v>
      </c>
      <c r="E240" s="133" t="s">
        <v>1855</v>
      </c>
      <c r="F240" s="134" t="s">
        <v>1856</v>
      </c>
      <c r="G240" s="135" t="s">
        <v>266</v>
      </c>
      <c r="H240" s="136">
        <v>26</v>
      </c>
      <c r="I240" s="137"/>
      <c r="J240" s="138">
        <f>ROUND(I240*H240,2)</f>
        <v>0</v>
      </c>
      <c r="K240" s="134" t="s">
        <v>180</v>
      </c>
      <c r="L240" s="32"/>
      <c r="M240" s="139" t="s">
        <v>1</v>
      </c>
      <c r="N240" s="140" t="s">
        <v>45</v>
      </c>
      <c r="P240" s="141">
        <f>O240*H240</f>
        <v>0</v>
      </c>
      <c r="Q240" s="141">
        <v>0</v>
      </c>
      <c r="R240" s="141">
        <f>Q240*H240</f>
        <v>0</v>
      </c>
      <c r="S240" s="141">
        <v>0</v>
      </c>
      <c r="T240" s="142">
        <f>S240*H240</f>
        <v>0</v>
      </c>
      <c r="AR240" s="143" t="s">
        <v>530</v>
      </c>
      <c r="AT240" s="143" t="s">
        <v>165</v>
      </c>
      <c r="AU240" s="143" t="s">
        <v>170</v>
      </c>
      <c r="AY240" s="17" t="s">
        <v>161</v>
      </c>
      <c r="BE240" s="144">
        <f>IF(N240="základní",J240,0)</f>
        <v>0</v>
      </c>
      <c r="BF240" s="144">
        <f>IF(N240="snížená",J240,0)</f>
        <v>0</v>
      </c>
      <c r="BG240" s="144">
        <f>IF(N240="zákl. přenesená",J240,0)</f>
        <v>0</v>
      </c>
      <c r="BH240" s="144">
        <f>IF(N240="sníž. přenesená",J240,0)</f>
        <v>0</v>
      </c>
      <c r="BI240" s="144">
        <f>IF(N240="nulová",J240,0)</f>
        <v>0</v>
      </c>
      <c r="BJ240" s="17" t="s">
        <v>88</v>
      </c>
      <c r="BK240" s="144">
        <f>ROUND(I240*H240,2)</f>
        <v>0</v>
      </c>
      <c r="BL240" s="17" t="s">
        <v>530</v>
      </c>
      <c r="BM240" s="143" t="s">
        <v>1857</v>
      </c>
    </row>
    <row r="241" spans="2:65" s="1" customFormat="1" ht="24.2" customHeight="1">
      <c r="B241" s="32"/>
      <c r="C241" s="173" t="s">
        <v>419</v>
      </c>
      <c r="D241" s="173" t="s">
        <v>255</v>
      </c>
      <c r="E241" s="174" t="s">
        <v>1858</v>
      </c>
      <c r="F241" s="175" t="s">
        <v>1859</v>
      </c>
      <c r="G241" s="176" t="s">
        <v>266</v>
      </c>
      <c r="H241" s="177">
        <v>27.04</v>
      </c>
      <c r="I241" s="178"/>
      <c r="J241" s="179">
        <f>ROUND(I241*H241,2)</f>
        <v>0</v>
      </c>
      <c r="K241" s="175" t="s">
        <v>180</v>
      </c>
      <c r="L241" s="180"/>
      <c r="M241" s="181" t="s">
        <v>1</v>
      </c>
      <c r="N241" s="182" t="s">
        <v>45</v>
      </c>
      <c r="P241" s="141">
        <f>O241*H241</f>
        <v>0</v>
      </c>
      <c r="Q241" s="141">
        <v>1.4400000000000001E-3</v>
      </c>
      <c r="R241" s="141">
        <f>Q241*H241</f>
        <v>3.8937600000000003E-2</v>
      </c>
      <c r="S241" s="141">
        <v>0</v>
      </c>
      <c r="T241" s="142">
        <f>S241*H241</f>
        <v>0</v>
      </c>
      <c r="AR241" s="143" t="s">
        <v>1849</v>
      </c>
      <c r="AT241" s="143" t="s">
        <v>255</v>
      </c>
      <c r="AU241" s="143" t="s">
        <v>170</v>
      </c>
      <c r="AY241" s="17" t="s">
        <v>161</v>
      </c>
      <c r="BE241" s="144">
        <f>IF(N241="základní",J241,0)</f>
        <v>0</v>
      </c>
      <c r="BF241" s="144">
        <f>IF(N241="snížená",J241,0)</f>
        <v>0</v>
      </c>
      <c r="BG241" s="144">
        <f>IF(N241="zákl. přenesená",J241,0)</f>
        <v>0</v>
      </c>
      <c r="BH241" s="144">
        <f>IF(N241="sníž. přenesená",J241,0)</f>
        <v>0</v>
      </c>
      <c r="BI241" s="144">
        <f>IF(N241="nulová",J241,0)</f>
        <v>0</v>
      </c>
      <c r="BJ241" s="17" t="s">
        <v>88</v>
      </c>
      <c r="BK241" s="144">
        <f>ROUND(I241*H241,2)</f>
        <v>0</v>
      </c>
      <c r="BL241" s="17" t="s">
        <v>1849</v>
      </c>
      <c r="BM241" s="143" t="s">
        <v>1860</v>
      </c>
    </row>
    <row r="242" spans="2:65" s="13" customFormat="1" ht="11.25">
      <c r="B242" s="152"/>
      <c r="D242" s="146" t="s">
        <v>172</v>
      </c>
      <c r="F242" s="154" t="s">
        <v>1861</v>
      </c>
      <c r="H242" s="155">
        <v>27.04</v>
      </c>
      <c r="I242" s="156"/>
      <c r="L242" s="152"/>
      <c r="M242" s="157"/>
      <c r="T242" s="158"/>
      <c r="AT242" s="153" t="s">
        <v>172</v>
      </c>
      <c r="AU242" s="153" t="s">
        <v>170</v>
      </c>
      <c r="AV242" s="13" t="s">
        <v>90</v>
      </c>
      <c r="AW242" s="13" t="s">
        <v>4</v>
      </c>
      <c r="AX242" s="13" t="s">
        <v>88</v>
      </c>
      <c r="AY242" s="153" t="s">
        <v>161</v>
      </c>
    </row>
    <row r="243" spans="2:65" s="1" customFormat="1" ht="16.5" customHeight="1">
      <c r="B243" s="32"/>
      <c r="C243" s="173" t="s">
        <v>423</v>
      </c>
      <c r="D243" s="173" t="s">
        <v>255</v>
      </c>
      <c r="E243" s="174" t="s">
        <v>1691</v>
      </c>
      <c r="F243" s="175" t="s">
        <v>1692</v>
      </c>
      <c r="G243" s="176" t="s">
        <v>407</v>
      </c>
      <c r="H243" s="177">
        <v>5</v>
      </c>
      <c r="I243" s="178"/>
      <c r="J243" s="179">
        <f>ROUND(I243*H243,2)</f>
        <v>0</v>
      </c>
      <c r="K243" s="175" t="s">
        <v>180</v>
      </c>
      <c r="L243" s="180"/>
      <c r="M243" s="181" t="s">
        <v>1</v>
      </c>
      <c r="N243" s="182" t="s">
        <v>45</v>
      </c>
      <c r="P243" s="141">
        <f>O243*H243</f>
        <v>0</v>
      </c>
      <c r="Q243" s="141">
        <v>3.8999999999999999E-4</v>
      </c>
      <c r="R243" s="141">
        <f>Q243*H243</f>
        <v>1.9499999999999999E-3</v>
      </c>
      <c r="S243" s="141">
        <v>0</v>
      </c>
      <c r="T243" s="142">
        <f>S243*H243</f>
        <v>0</v>
      </c>
      <c r="AR243" s="143" t="s">
        <v>1849</v>
      </c>
      <c r="AT243" s="143" t="s">
        <v>255</v>
      </c>
      <c r="AU243" s="143" t="s">
        <v>170</v>
      </c>
      <c r="AY243" s="17" t="s">
        <v>161</v>
      </c>
      <c r="BE243" s="144">
        <f>IF(N243="základní",J243,0)</f>
        <v>0</v>
      </c>
      <c r="BF243" s="144">
        <f>IF(N243="snížená",J243,0)</f>
        <v>0</v>
      </c>
      <c r="BG243" s="144">
        <f>IF(N243="zákl. přenesená",J243,0)</f>
        <v>0</v>
      </c>
      <c r="BH243" s="144">
        <f>IF(N243="sníž. přenesená",J243,0)</f>
        <v>0</v>
      </c>
      <c r="BI243" s="144">
        <f>IF(N243="nulová",J243,0)</f>
        <v>0</v>
      </c>
      <c r="BJ243" s="17" t="s">
        <v>88</v>
      </c>
      <c r="BK243" s="144">
        <f>ROUND(I243*H243,2)</f>
        <v>0</v>
      </c>
      <c r="BL243" s="17" t="s">
        <v>1849</v>
      </c>
      <c r="BM243" s="143" t="s">
        <v>1862</v>
      </c>
    </row>
    <row r="244" spans="2:65" s="1" customFormat="1" ht="24.2" customHeight="1">
      <c r="B244" s="32"/>
      <c r="C244" s="132" t="s">
        <v>427</v>
      </c>
      <c r="D244" s="132" t="s">
        <v>165</v>
      </c>
      <c r="E244" s="133" t="s">
        <v>1863</v>
      </c>
      <c r="F244" s="134" t="s">
        <v>1864</v>
      </c>
      <c r="G244" s="135" t="s">
        <v>266</v>
      </c>
      <c r="H244" s="136">
        <v>11</v>
      </c>
      <c r="I244" s="137"/>
      <c r="J244" s="138">
        <f>ROUND(I244*H244,2)</f>
        <v>0</v>
      </c>
      <c r="K244" s="134" t="s">
        <v>180</v>
      </c>
      <c r="L244" s="32"/>
      <c r="M244" s="139" t="s">
        <v>1</v>
      </c>
      <c r="N244" s="140" t="s">
        <v>45</v>
      </c>
      <c r="P244" s="141">
        <f>O244*H244</f>
        <v>0</v>
      </c>
      <c r="Q244" s="141">
        <v>0</v>
      </c>
      <c r="R244" s="141">
        <f>Q244*H244</f>
        <v>0</v>
      </c>
      <c r="S244" s="141">
        <v>0</v>
      </c>
      <c r="T244" s="142">
        <f>S244*H244</f>
        <v>0</v>
      </c>
      <c r="AR244" s="143" t="s">
        <v>530</v>
      </c>
      <c r="AT244" s="143" t="s">
        <v>165</v>
      </c>
      <c r="AU244" s="143" t="s">
        <v>170</v>
      </c>
      <c r="AY244" s="17" t="s">
        <v>161</v>
      </c>
      <c r="BE244" s="144">
        <f>IF(N244="základní",J244,0)</f>
        <v>0</v>
      </c>
      <c r="BF244" s="144">
        <f>IF(N244="snížená",J244,0)</f>
        <v>0</v>
      </c>
      <c r="BG244" s="144">
        <f>IF(N244="zákl. přenesená",J244,0)</f>
        <v>0</v>
      </c>
      <c r="BH244" s="144">
        <f>IF(N244="sníž. přenesená",J244,0)</f>
        <v>0</v>
      </c>
      <c r="BI244" s="144">
        <f>IF(N244="nulová",J244,0)</f>
        <v>0</v>
      </c>
      <c r="BJ244" s="17" t="s">
        <v>88</v>
      </c>
      <c r="BK244" s="144">
        <f>ROUND(I244*H244,2)</f>
        <v>0</v>
      </c>
      <c r="BL244" s="17" t="s">
        <v>530</v>
      </c>
      <c r="BM244" s="143" t="s">
        <v>1865</v>
      </c>
    </row>
    <row r="245" spans="2:65" s="13" customFormat="1" ht="22.5">
      <c r="B245" s="152"/>
      <c r="D245" s="146" t="s">
        <v>172</v>
      </c>
      <c r="E245" s="153" t="s">
        <v>1</v>
      </c>
      <c r="F245" s="154" t="s">
        <v>1866</v>
      </c>
      <c r="H245" s="155">
        <v>11</v>
      </c>
      <c r="I245" s="156"/>
      <c r="L245" s="152"/>
      <c r="M245" s="157"/>
      <c r="T245" s="158"/>
      <c r="AT245" s="153" t="s">
        <v>172</v>
      </c>
      <c r="AU245" s="153" t="s">
        <v>170</v>
      </c>
      <c r="AV245" s="13" t="s">
        <v>90</v>
      </c>
      <c r="AW245" s="13" t="s">
        <v>34</v>
      </c>
      <c r="AX245" s="13" t="s">
        <v>88</v>
      </c>
      <c r="AY245" s="153" t="s">
        <v>161</v>
      </c>
    </row>
    <row r="246" spans="2:65" s="1" customFormat="1" ht="33" customHeight="1">
      <c r="B246" s="32"/>
      <c r="C246" s="132" t="s">
        <v>431</v>
      </c>
      <c r="D246" s="132" t="s">
        <v>165</v>
      </c>
      <c r="E246" s="133" t="s">
        <v>1867</v>
      </c>
      <c r="F246" s="134" t="s">
        <v>1868</v>
      </c>
      <c r="G246" s="135" t="s">
        <v>407</v>
      </c>
      <c r="H246" s="136">
        <v>8</v>
      </c>
      <c r="I246" s="137"/>
      <c r="J246" s="138">
        <f>ROUND(I246*H246,2)</f>
        <v>0</v>
      </c>
      <c r="K246" s="134" t="s">
        <v>180</v>
      </c>
      <c r="L246" s="32"/>
      <c r="M246" s="139" t="s">
        <v>1</v>
      </c>
      <c r="N246" s="140" t="s">
        <v>45</v>
      </c>
      <c r="P246" s="141">
        <f>O246*H246</f>
        <v>0</v>
      </c>
      <c r="Q246" s="141">
        <v>0</v>
      </c>
      <c r="R246" s="141">
        <f>Q246*H246</f>
        <v>0</v>
      </c>
      <c r="S246" s="141">
        <v>0</v>
      </c>
      <c r="T246" s="142">
        <f>S246*H246</f>
        <v>0</v>
      </c>
      <c r="AR246" s="143" t="s">
        <v>530</v>
      </c>
      <c r="AT246" s="143" t="s">
        <v>165</v>
      </c>
      <c r="AU246" s="143" t="s">
        <v>170</v>
      </c>
      <c r="AY246" s="17" t="s">
        <v>161</v>
      </c>
      <c r="BE246" s="144">
        <f>IF(N246="základní",J246,0)</f>
        <v>0</v>
      </c>
      <c r="BF246" s="144">
        <f>IF(N246="snížená",J246,0)</f>
        <v>0</v>
      </c>
      <c r="BG246" s="144">
        <f>IF(N246="zákl. přenesená",J246,0)</f>
        <v>0</v>
      </c>
      <c r="BH246" s="144">
        <f>IF(N246="sníž. přenesená",J246,0)</f>
        <v>0</v>
      </c>
      <c r="BI246" s="144">
        <f>IF(N246="nulová",J246,0)</f>
        <v>0</v>
      </c>
      <c r="BJ246" s="17" t="s">
        <v>88</v>
      </c>
      <c r="BK246" s="144">
        <f>ROUND(I246*H246,2)</f>
        <v>0</v>
      </c>
      <c r="BL246" s="17" t="s">
        <v>530</v>
      </c>
      <c r="BM246" s="143" t="s">
        <v>1869</v>
      </c>
    </row>
    <row r="247" spans="2:65" s="13" customFormat="1" ht="11.25">
      <c r="B247" s="152"/>
      <c r="D247" s="146" t="s">
        <v>172</v>
      </c>
      <c r="E247" s="153" t="s">
        <v>1</v>
      </c>
      <c r="F247" s="154" t="s">
        <v>228</v>
      </c>
      <c r="H247" s="155">
        <v>8</v>
      </c>
      <c r="I247" s="156"/>
      <c r="L247" s="152"/>
      <c r="M247" s="157"/>
      <c r="T247" s="158"/>
      <c r="AT247" s="153" t="s">
        <v>172</v>
      </c>
      <c r="AU247" s="153" t="s">
        <v>170</v>
      </c>
      <c r="AV247" s="13" t="s">
        <v>90</v>
      </c>
      <c r="AW247" s="13" t="s">
        <v>34</v>
      </c>
      <c r="AX247" s="13" t="s">
        <v>88</v>
      </c>
      <c r="AY247" s="153" t="s">
        <v>161</v>
      </c>
    </row>
    <row r="248" spans="2:65" s="1" customFormat="1" ht="16.5" customHeight="1">
      <c r="B248" s="32"/>
      <c r="C248" s="173" t="s">
        <v>435</v>
      </c>
      <c r="D248" s="173" t="s">
        <v>255</v>
      </c>
      <c r="E248" s="174" t="s">
        <v>1870</v>
      </c>
      <c r="F248" s="175" t="s">
        <v>1871</v>
      </c>
      <c r="G248" s="176" t="s">
        <v>407</v>
      </c>
      <c r="H248" s="177">
        <v>8</v>
      </c>
      <c r="I248" s="178"/>
      <c r="J248" s="179">
        <f>ROUND(I248*H248,2)</f>
        <v>0</v>
      </c>
      <c r="K248" s="175" t="s">
        <v>180</v>
      </c>
      <c r="L248" s="180"/>
      <c r="M248" s="181" t="s">
        <v>1</v>
      </c>
      <c r="N248" s="182" t="s">
        <v>45</v>
      </c>
      <c r="P248" s="141">
        <f>O248*H248</f>
        <v>0</v>
      </c>
      <c r="Q248" s="141">
        <v>3.0000000000000001E-5</v>
      </c>
      <c r="R248" s="141">
        <f>Q248*H248</f>
        <v>2.4000000000000001E-4</v>
      </c>
      <c r="S248" s="141">
        <v>0</v>
      </c>
      <c r="T248" s="142">
        <f>S248*H248</f>
        <v>0</v>
      </c>
      <c r="AR248" s="143" t="s">
        <v>1849</v>
      </c>
      <c r="AT248" s="143" t="s">
        <v>255</v>
      </c>
      <c r="AU248" s="143" t="s">
        <v>170</v>
      </c>
      <c r="AY248" s="17" t="s">
        <v>161</v>
      </c>
      <c r="BE248" s="144">
        <f>IF(N248="základní",J248,0)</f>
        <v>0</v>
      </c>
      <c r="BF248" s="144">
        <f>IF(N248="snížená",J248,0)</f>
        <v>0</v>
      </c>
      <c r="BG248" s="144">
        <f>IF(N248="zákl. přenesená",J248,0)</f>
        <v>0</v>
      </c>
      <c r="BH248" s="144">
        <f>IF(N248="sníž. přenesená",J248,0)</f>
        <v>0</v>
      </c>
      <c r="BI248" s="144">
        <f>IF(N248="nulová",J248,0)</f>
        <v>0</v>
      </c>
      <c r="BJ248" s="17" t="s">
        <v>88</v>
      </c>
      <c r="BK248" s="144">
        <f>ROUND(I248*H248,2)</f>
        <v>0</v>
      </c>
      <c r="BL248" s="17" t="s">
        <v>1849</v>
      </c>
      <c r="BM248" s="143" t="s">
        <v>1872</v>
      </c>
    </row>
    <row r="249" spans="2:65" s="1" customFormat="1" ht="24.2" customHeight="1">
      <c r="B249" s="32"/>
      <c r="C249" s="132" t="s">
        <v>439</v>
      </c>
      <c r="D249" s="132" t="s">
        <v>165</v>
      </c>
      <c r="E249" s="133" t="s">
        <v>1873</v>
      </c>
      <c r="F249" s="134" t="s">
        <v>1874</v>
      </c>
      <c r="G249" s="135" t="s">
        <v>407</v>
      </c>
      <c r="H249" s="136">
        <v>2</v>
      </c>
      <c r="I249" s="137"/>
      <c r="J249" s="138">
        <f>ROUND(I249*H249,2)</f>
        <v>0</v>
      </c>
      <c r="K249" s="134" t="s">
        <v>180</v>
      </c>
      <c r="L249" s="32"/>
      <c r="M249" s="139" t="s">
        <v>1</v>
      </c>
      <c r="N249" s="140" t="s">
        <v>45</v>
      </c>
      <c r="P249" s="141">
        <f>O249*H249</f>
        <v>0</v>
      </c>
      <c r="Q249" s="141">
        <v>0</v>
      </c>
      <c r="R249" s="141">
        <f>Q249*H249</f>
        <v>0</v>
      </c>
      <c r="S249" s="141">
        <v>0</v>
      </c>
      <c r="T249" s="142">
        <f>S249*H249</f>
        <v>0</v>
      </c>
      <c r="AR249" s="143" t="s">
        <v>530</v>
      </c>
      <c r="AT249" s="143" t="s">
        <v>165</v>
      </c>
      <c r="AU249" s="143" t="s">
        <v>170</v>
      </c>
      <c r="AY249" s="17" t="s">
        <v>161</v>
      </c>
      <c r="BE249" s="144">
        <f>IF(N249="základní",J249,0)</f>
        <v>0</v>
      </c>
      <c r="BF249" s="144">
        <f>IF(N249="snížená",J249,0)</f>
        <v>0</v>
      </c>
      <c r="BG249" s="144">
        <f>IF(N249="zákl. přenesená",J249,0)</f>
        <v>0</v>
      </c>
      <c r="BH249" s="144">
        <f>IF(N249="sníž. přenesená",J249,0)</f>
        <v>0</v>
      </c>
      <c r="BI249" s="144">
        <f>IF(N249="nulová",J249,0)</f>
        <v>0</v>
      </c>
      <c r="BJ249" s="17" t="s">
        <v>88</v>
      </c>
      <c r="BK249" s="144">
        <f>ROUND(I249*H249,2)</f>
        <v>0</v>
      </c>
      <c r="BL249" s="17" t="s">
        <v>530</v>
      </c>
      <c r="BM249" s="143" t="s">
        <v>1875</v>
      </c>
    </row>
    <row r="250" spans="2:65" s="13" customFormat="1" ht="11.25">
      <c r="B250" s="152"/>
      <c r="D250" s="146" t="s">
        <v>172</v>
      </c>
      <c r="E250" s="153" t="s">
        <v>1</v>
      </c>
      <c r="F250" s="154" t="s">
        <v>1876</v>
      </c>
      <c r="H250" s="155">
        <v>2</v>
      </c>
      <c r="I250" s="156"/>
      <c r="L250" s="152"/>
      <c r="M250" s="157"/>
      <c r="T250" s="158"/>
      <c r="AT250" s="153" t="s">
        <v>172</v>
      </c>
      <c r="AU250" s="153" t="s">
        <v>170</v>
      </c>
      <c r="AV250" s="13" t="s">
        <v>90</v>
      </c>
      <c r="AW250" s="13" t="s">
        <v>34</v>
      </c>
      <c r="AX250" s="13" t="s">
        <v>88</v>
      </c>
      <c r="AY250" s="153" t="s">
        <v>161</v>
      </c>
    </row>
    <row r="251" spans="2:65" s="1" customFormat="1" ht="24.2" customHeight="1">
      <c r="B251" s="32"/>
      <c r="C251" s="173" t="s">
        <v>443</v>
      </c>
      <c r="D251" s="173" t="s">
        <v>255</v>
      </c>
      <c r="E251" s="174" t="s">
        <v>1877</v>
      </c>
      <c r="F251" s="175" t="s">
        <v>1878</v>
      </c>
      <c r="G251" s="176" t="s">
        <v>407</v>
      </c>
      <c r="H251" s="177">
        <v>2</v>
      </c>
      <c r="I251" s="178"/>
      <c r="J251" s="179">
        <f>ROUND(I251*H251,2)</f>
        <v>0</v>
      </c>
      <c r="K251" s="175" t="s">
        <v>180</v>
      </c>
      <c r="L251" s="180"/>
      <c r="M251" s="181" t="s">
        <v>1</v>
      </c>
      <c r="N251" s="182" t="s">
        <v>45</v>
      </c>
      <c r="P251" s="141">
        <f>O251*H251</f>
        <v>0</v>
      </c>
      <c r="Q251" s="141">
        <v>1E-4</v>
      </c>
      <c r="R251" s="141">
        <f>Q251*H251</f>
        <v>2.0000000000000001E-4</v>
      </c>
      <c r="S251" s="141">
        <v>0</v>
      </c>
      <c r="T251" s="142">
        <f>S251*H251</f>
        <v>0</v>
      </c>
      <c r="AR251" s="143" t="s">
        <v>1849</v>
      </c>
      <c r="AT251" s="143" t="s">
        <v>255</v>
      </c>
      <c r="AU251" s="143" t="s">
        <v>170</v>
      </c>
      <c r="AY251" s="17" t="s">
        <v>161</v>
      </c>
      <c r="BE251" s="144">
        <f>IF(N251="základní",J251,0)</f>
        <v>0</v>
      </c>
      <c r="BF251" s="144">
        <f>IF(N251="snížená",J251,0)</f>
        <v>0</v>
      </c>
      <c r="BG251" s="144">
        <f>IF(N251="zákl. přenesená",J251,0)</f>
        <v>0</v>
      </c>
      <c r="BH251" s="144">
        <f>IF(N251="sníž. přenesená",J251,0)</f>
        <v>0</v>
      </c>
      <c r="BI251" s="144">
        <f>IF(N251="nulová",J251,0)</f>
        <v>0</v>
      </c>
      <c r="BJ251" s="17" t="s">
        <v>88</v>
      </c>
      <c r="BK251" s="144">
        <f>ROUND(I251*H251,2)</f>
        <v>0</v>
      </c>
      <c r="BL251" s="17" t="s">
        <v>1849</v>
      </c>
      <c r="BM251" s="143" t="s">
        <v>1879</v>
      </c>
    </row>
    <row r="252" spans="2:65" s="1" customFormat="1" ht="33" customHeight="1">
      <c r="B252" s="32"/>
      <c r="C252" s="132" t="s">
        <v>447</v>
      </c>
      <c r="D252" s="132" t="s">
        <v>165</v>
      </c>
      <c r="E252" s="133" t="s">
        <v>1880</v>
      </c>
      <c r="F252" s="134" t="s">
        <v>1881</v>
      </c>
      <c r="G252" s="135" t="s">
        <v>266</v>
      </c>
      <c r="H252" s="136">
        <v>12</v>
      </c>
      <c r="I252" s="137"/>
      <c r="J252" s="138">
        <f>ROUND(I252*H252,2)</f>
        <v>0</v>
      </c>
      <c r="K252" s="134" t="s">
        <v>180</v>
      </c>
      <c r="L252" s="32"/>
      <c r="M252" s="139" t="s">
        <v>1</v>
      </c>
      <c r="N252" s="140" t="s">
        <v>45</v>
      </c>
      <c r="P252" s="141">
        <f>O252*H252</f>
        <v>0</v>
      </c>
      <c r="Q252" s="141">
        <v>0</v>
      </c>
      <c r="R252" s="141">
        <f>Q252*H252</f>
        <v>0</v>
      </c>
      <c r="S252" s="141">
        <v>0</v>
      </c>
      <c r="T252" s="142">
        <f>S252*H252</f>
        <v>0</v>
      </c>
      <c r="AR252" s="143" t="s">
        <v>530</v>
      </c>
      <c r="AT252" s="143" t="s">
        <v>165</v>
      </c>
      <c r="AU252" s="143" t="s">
        <v>170</v>
      </c>
      <c r="AY252" s="17" t="s">
        <v>161</v>
      </c>
      <c r="BE252" s="144">
        <f>IF(N252="základní",J252,0)</f>
        <v>0</v>
      </c>
      <c r="BF252" s="144">
        <f>IF(N252="snížená",J252,0)</f>
        <v>0</v>
      </c>
      <c r="BG252" s="144">
        <f>IF(N252="zákl. přenesená",J252,0)</f>
        <v>0</v>
      </c>
      <c r="BH252" s="144">
        <f>IF(N252="sníž. přenesená",J252,0)</f>
        <v>0</v>
      </c>
      <c r="BI252" s="144">
        <f>IF(N252="nulová",J252,0)</f>
        <v>0</v>
      </c>
      <c r="BJ252" s="17" t="s">
        <v>88</v>
      </c>
      <c r="BK252" s="144">
        <f>ROUND(I252*H252,2)</f>
        <v>0</v>
      </c>
      <c r="BL252" s="17" t="s">
        <v>530</v>
      </c>
      <c r="BM252" s="143" t="s">
        <v>1882</v>
      </c>
    </row>
    <row r="253" spans="2:65" s="13" customFormat="1" ht="11.25">
      <c r="B253" s="152"/>
      <c r="D253" s="146" t="s">
        <v>172</v>
      </c>
      <c r="E253" s="153" t="s">
        <v>1</v>
      </c>
      <c r="F253" s="154" t="s">
        <v>1883</v>
      </c>
      <c r="H253" s="155">
        <v>12</v>
      </c>
      <c r="I253" s="156"/>
      <c r="L253" s="152"/>
      <c r="M253" s="157"/>
      <c r="T253" s="158"/>
      <c r="AT253" s="153" t="s">
        <v>172</v>
      </c>
      <c r="AU253" s="153" t="s">
        <v>170</v>
      </c>
      <c r="AV253" s="13" t="s">
        <v>90</v>
      </c>
      <c r="AW253" s="13" t="s">
        <v>34</v>
      </c>
      <c r="AX253" s="13" t="s">
        <v>88</v>
      </c>
      <c r="AY253" s="153" t="s">
        <v>161</v>
      </c>
    </row>
    <row r="254" spans="2:65" s="1" customFormat="1" ht="16.5" customHeight="1">
      <c r="B254" s="32"/>
      <c r="C254" s="173" t="s">
        <v>451</v>
      </c>
      <c r="D254" s="173" t="s">
        <v>255</v>
      </c>
      <c r="E254" s="174" t="s">
        <v>1884</v>
      </c>
      <c r="F254" s="175" t="s">
        <v>1885</v>
      </c>
      <c r="G254" s="176" t="s">
        <v>266</v>
      </c>
      <c r="H254" s="177">
        <v>12</v>
      </c>
      <c r="I254" s="178"/>
      <c r="J254" s="179">
        <f>ROUND(I254*H254,2)</f>
        <v>0</v>
      </c>
      <c r="K254" s="175" t="s">
        <v>180</v>
      </c>
      <c r="L254" s="180"/>
      <c r="M254" s="181" t="s">
        <v>1</v>
      </c>
      <c r="N254" s="182" t="s">
        <v>45</v>
      </c>
      <c r="P254" s="141">
        <f>O254*H254</f>
        <v>0</v>
      </c>
      <c r="Q254" s="141">
        <v>1.4499999999999999E-3</v>
      </c>
      <c r="R254" s="141">
        <f>Q254*H254</f>
        <v>1.7399999999999999E-2</v>
      </c>
      <c r="S254" s="141">
        <v>0</v>
      </c>
      <c r="T254" s="142">
        <f>S254*H254</f>
        <v>0</v>
      </c>
      <c r="AR254" s="143" t="s">
        <v>1849</v>
      </c>
      <c r="AT254" s="143" t="s">
        <v>255</v>
      </c>
      <c r="AU254" s="143" t="s">
        <v>170</v>
      </c>
      <c r="AY254" s="17" t="s">
        <v>161</v>
      </c>
      <c r="BE254" s="144">
        <f>IF(N254="základní",J254,0)</f>
        <v>0</v>
      </c>
      <c r="BF254" s="144">
        <f>IF(N254="snížená",J254,0)</f>
        <v>0</v>
      </c>
      <c r="BG254" s="144">
        <f>IF(N254="zákl. přenesená",J254,0)</f>
        <v>0</v>
      </c>
      <c r="BH254" s="144">
        <f>IF(N254="sníž. přenesená",J254,0)</f>
        <v>0</v>
      </c>
      <c r="BI254" s="144">
        <f>IF(N254="nulová",J254,0)</f>
        <v>0</v>
      </c>
      <c r="BJ254" s="17" t="s">
        <v>88</v>
      </c>
      <c r="BK254" s="144">
        <f>ROUND(I254*H254,2)</f>
        <v>0</v>
      </c>
      <c r="BL254" s="17" t="s">
        <v>1849</v>
      </c>
      <c r="BM254" s="143" t="s">
        <v>1886</v>
      </c>
    </row>
    <row r="255" spans="2:65" s="1" customFormat="1" ht="33" customHeight="1">
      <c r="B255" s="32"/>
      <c r="C255" s="132" t="s">
        <v>457</v>
      </c>
      <c r="D255" s="132" t="s">
        <v>165</v>
      </c>
      <c r="E255" s="133" t="s">
        <v>1887</v>
      </c>
      <c r="F255" s="134" t="s">
        <v>1888</v>
      </c>
      <c r="G255" s="135" t="s">
        <v>407</v>
      </c>
      <c r="H255" s="136">
        <v>18</v>
      </c>
      <c r="I255" s="137"/>
      <c r="J255" s="138">
        <f>ROUND(I255*H255,2)</f>
        <v>0</v>
      </c>
      <c r="K255" s="134" t="s">
        <v>180</v>
      </c>
      <c r="L255" s="32"/>
      <c r="M255" s="139" t="s">
        <v>1</v>
      </c>
      <c r="N255" s="140" t="s">
        <v>45</v>
      </c>
      <c r="P255" s="141">
        <f>O255*H255</f>
        <v>0</v>
      </c>
      <c r="Q255" s="141">
        <v>0</v>
      </c>
      <c r="R255" s="141">
        <f>Q255*H255</f>
        <v>0</v>
      </c>
      <c r="S255" s="141">
        <v>0</v>
      </c>
      <c r="T255" s="142">
        <f>S255*H255</f>
        <v>0</v>
      </c>
      <c r="AR255" s="143" t="s">
        <v>530</v>
      </c>
      <c r="AT255" s="143" t="s">
        <v>165</v>
      </c>
      <c r="AU255" s="143" t="s">
        <v>170</v>
      </c>
      <c r="AY255" s="17" t="s">
        <v>161</v>
      </c>
      <c r="BE255" s="144">
        <f>IF(N255="základní",J255,0)</f>
        <v>0</v>
      </c>
      <c r="BF255" s="144">
        <f>IF(N255="snížená",J255,0)</f>
        <v>0</v>
      </c>
      <c r="BG255" s="144">
        <f>IF(N255="zákl. přenesená",J255,0)</f>
        <v>0</v>
      </c>
      <c r="BH255" s="144">
        <f>IF(N255="sníž. přenesená",J255,0)</f>
        <v>0</v>
      </c>
      <c r="BI255" s="144">
        <f>IF(N255="nulová",J255,0)</f>
        <v>0</v>
      </c>
      <c r="BJ255" s="17" t="s">
        <v>88</v>
      </c>
      <c r="BK255" s="144">
        <f>ROUND(I255*H255,2)</f>
        <v>0</v>
      </c>
      <c r="BL255" s="17" t="s">
        <v>530</v>
      </c>
      <c r="BM255" s="143" t="s">
        <v>1889</v>
      </c>
    </row>
    <row r="256" spans="2:65" s="1" customFormat="1" ht="16.5" customHeight="1">
      <c r="B256" s="32"/>
      <c r="C256" s="173" t="s">
        <v>461</v>
      </c>
      <c r="D256" s="173" t="s">
        <v>255</v>
      </c>
      <c r="E256" s="174" t="s">
        <v>1890</v>
      </c>
      <c r="F256" s="175" t="s">
        <v>1891</v>
      </c>
      <c r="G256" s="176" t="s">
        <v>407</v>
      </c>
      <c r="H256" s="177">
        <v>12</v>
      </c>
      <c r="I256" s="178"/>
      <c r="J256" s="179">
        <f>ROUND(I256*H256,2)</f>
        <v>0</v>
      </c>
      <c r="K256" s="175" t="s">
        <v>180</v>
      </c>
      <c r="L256" s="180"/>
      <c r="M256" s="181" t="s">
        <v>1</v>
      </c>
      <c r="N256" s="182" t="s">
        <v>45</v>
      </c>
      <c r="P256" s="141">
        <f>O256*H256</f>
        <v>0</v>
      </c>
      <c r="Q256" s="141">
        <v>2.5999999999999998E-4</v>
      </c>
      <c r="R256" s="141">
        <f>Q256*H256</f>
        <v>3.1199999999999995E-3</v>
      </c>
      <c r="S256" s="141">
        <v>0</v>
      </c>
      <c r="T256" s="142">
        <f>S256*H256</f>
        <v>0</v>
      </c>
      <c r="AR256" s="143" t="s">
        <v>1849</v>
      </c>
      <c r="AT256" s="143" t="s">
        <v>255</v>
      </c>
      <c r="AU256" s="143" t="s">
        <v>170</v>
      </c>
      <c r="AY256" s="17" t="s">
        <v>161</v>
      </c>
      <c r="BE256" s="144">
        <f>IF(N256="základní",J256,0)</f>
        <v>0</v>
      </c>
      <c r="BF256" s="144">
        <f>IF(N256="snížená",J256,0)</f>
        <v>0</v>
      </c>
      <c r="BG256" s="144">
        <f>IF(N256="zákl. přenesená",J256,0)</f>
        <v>0</v>
      </c>
      <c r="BH256" s="144">
        <f>IF(N256="sníž. přenesená",J256,0)</f>
        <v>0</v>
      </c>
      <c r="BI256" s="144">
        <f>IF(N256="nulová",J256,0)</f>
        <v>0</v>
      </c>
      <c r="BJ256" s="17" t="s">
        <v>88</v>
      </c>
      <c r="BK256" s="144">
        <f>ROUND(I256*H256,2)</f>
        <v>0</v>
      </c>
      <c r="BL256" s="17" t="s">
        <v>1849</v>
      </c>
      <c r="BM256" s="143" t="s">
        <v>1892</v>
      </c>
    </row>
    <row r="257" spans="2:65" s="13" customFormat="1" ht="11.25">
      <c r="B257" s="152"/>
      <c r="D257" s="146" t="s">
        <v>172</v>
      </c>
      <c r="E257" s="153" t="s">
        <v>1</v>
      </c>
      <c r="F257" s="154" t="s">
        <v>1893</v>
      </c>
      <c r="H257" s="155">
        <v>12</v>
      </c>
      <c r="I257" s="156"/>
      <c r="L257" s="152"/>
      <c r="M257" s="157"/>
      <c r="T257" s="158"/>
      <c r="AT257" s="153" t="s">
        <v>172</v>
      </c>
      <c r="AU257" s="153" t="s">
        <v>170</v>
      </c>
      <c r="AV257" s="13" t="s">
        <v>90</v>
      </c>
      <c r="AW257" s="13" t="s">
        <v>34</v>
      </c>
      <c r="AX257" s="13" t="s">
        <v>88</v>
      </c>
      <c r="AY257" s="153" t="s">
        <v>161</v>
      </c>
    </row>
    <row r="258" spans="2:65" s="1" customFormat="1" ht="16.5" customHeight="1">
      <c r="B258" s="32"/>
      <c r="C258" s="173" t="s">
        <v>467</v>
      </c>
      <c r="D258" s="173" t="s">
        <v>255</v>
      </c>
      <c r="E258" s="174" t="s">
        <v>1894</v>
      </c>
      <c r="F258" s="175" t="s">
        <v>1895</v>
      </c>
      <c r="G258" s="176" t="s">
        <v>407</v>
      </c>
      <c r="H258" s="177">
        <v>1</v>
      </c>
      <c r="I258" s="178"/>
      <c r="J258" s="179">
        <f>ROUND(I258*H258,2)</f>
        <v>0</v>
      </c>
      <c r="K258" s="175" t="s">
        <v>180</v>
      </c>
      <c r="L258" s="180"/>
      <c r="M258" s="181" t="s">
        <v>1</v>
      </c>
      <c r="N258" s="182" t="s">
        <v>45</v>
      </c>
      <c r="P258" s="141">
        <f>O258*H258</f>
        <v>0</v>
      </c>
      <c r="Q258" s="141">
        <v>3.2000000000000003E-4</v>
      </c>
      <c r="R258" s="141">
        <f>Q258*H258</f>
        <v>3.2000000000000003E-4</v>
      </c>
      <c r="S258" s="141">
        <v>0</v>
      </c>
      <c r="T258" s="142">
        <f>S258*H258</f>
        <v>0</v>
      </c>
      <c r="AR258" s="143" t="s">
        <v>1849</v>
      </c>
      <c r="AT258" s="143" t="s">
        <v>255</v>
      </c>
      <c r="AU258" s="143" t="s">
        <v>170</v>
      </c>
      <c r="AY258" s="17" t="s">
        <v>161</v>
      </c>
      <c r="BE258" s="144">
        <f>IF(N258="základní",J258,0)</f>
        <v>0</v>
      </c>
      <c r="BF258" s="144">
        <f>IF(N258="snížená",J258,0)</f>
        <v>0</v>
      </c>
      <c r="BG258" s="144">
        <f>IF(N258="zákl. přenesená",J258,0)</f>
        <v>0</v>
      </c>
      <c r="BH258" s="144">
        <f>IF(N258="sníž. přenesená",J258,0)</f>
        <v>0</v>
      </c>
      <c r="BI258" s="144">
        <f>IF(N258="nulová",J258,0)</f>
        <v>0</v>
      </c>
      <c r="BJ258" s="17" t="s">
        <v>88</v>
      </c>
      <c r="BK258" s="144">
        <f>ROUND(I258*H258,2)</f>
        <v>0</v>
      </c>
      <c r="BL258" s="17" t="s">
        <v>1849</v>
      </c>
      <c r="BM258" s="143" t="s">
        <v>1896</v>
      </c>
    </row>
    <row r="259" spans="2:65" s="13" customFormat="1" ht="11.25">
      <c r="B259" s="152"/>
      <c r="D259" s="146" t="s">
        <v>172</v>
      </c>
      <c r="E259" s="153" t="s">
        <v>1</v>
      </c>
      <c r="F259" s="154" t="s">
        <v>1897</v>
      </c>
      <c r="H259" s="155">
        <v>1</v>
      </c>
      <c r="I259" s="156"/>
      <c r="L259" s="152"/>
      <c r="M259" s="157"/>
      <c r="T259" s="158"/>
      <c r="AT259" s="153" t="s">
        <v>172</v>
      </c>
      <c r="AU259" s="153" t="s">
        <v>170</v>
      </c>
      <c r="AV259" s="13" t="s">
        <v>90</v>
      </c>
      <c r="AW259" s="13" t="s">
        <v>34</v>
      </c>
      <c r="AX259" s="13" t="s">
        <v>88</v>
      </c>
      <c r="AY259" s="153" t="s">
        <v>161</v>
      </c>
    </row>
    <row r="260" spans="2:65" s="1" customFormat="1" ht="16.5" customHeight="1">
      <c r="B260" s="32"/>
      <c r="C260" s="173" t="s">
        <v>474</v>
      </c>
      <c r="D260" s="173" t="s">
        <v>255</v>
      </c>
      <c r="E260" s="174" t="s">
        <v>1898</v>
      </c>
      <c r="F260" s="175" t="s">
        <v>1899</v>
      </c>
      <c r="G260" s="176" t="s">
        <v>407</v>
      </c>
      <c r="H260" s="177">
        <v>1</v>
      </c>
      <c r="I260" s="178"/>
      <c r="J260" s="179">
        <f>ROUND(I260*H260,2)</f>
        <v>0</v>
      </c>
      <c r="K260" s="175" t="s">
        <v>180</v>
      </c>
      <c r="L260" s="180"/>
      <c r="M260" s="181" t="s">
        <v>1</v>
      </c>
      <c r="N260" s="182" t="s">
        <v>45</v>
      </c>
      <c r="P260" s="141">
        <f>O260*H260</f>
        <v>0</v>
      </c>
      <c r="Q260" s="141">
        <v>1.9000000000000001E-4</v>
      </c>
      <c r="R260" s="141">
        <f>Q260*H260</f>
        <v>1.9000000000000001E-4</v>
      </c>
      <c r="S260" s="141">
        <v>0</v>
      </c>
      <c r="T260" s="142">
        <f>S260*H260</f>
        <v>0</v>
      </c>
      <c r="AR260" s="143" t="s">
        <v>1849</v>
      </c>
      <c r="AT260" s="143" t="s">
        <v>255</v>
      </c>
      <c r="AU260" s="143" t="s">
        <v>170</v>
      </c>
      <c r="AY260" s="17" t="s">
        <v>161</v>
      </c>
      <c r="BE260" s="144">
        <f>IF(N260="základní",J260,0)</f>
        <v>0</v>
      </c>
      <c r="BF260" s="144">
        <f>IF(N260="snížená",J260,0)</f>
        <v>0</v>
      </c>
      <c r="BG260" s="144">
        <f>IF(N260="zákl. přenesená",J260,0)</f>
        <v>0</v>
      </c>
      <c r="BH260" s="144">
        <f>IF(N260="sníž. přenesená",J260,0)</f>
        <v>0</v>
      </c>
      <c r="BI260" s="144">
        <f>IF(N260="nulová",J260,0)</f>
        <v>0</v>
      </c>
      <c r="BJ260" s="17" t="s">
        <v>88</v>
      </c>
      <c r="BK260" s="144">
        <f>ROUND(I260*H260,2)</f>
        <v>0</v>
      </c>
      <c r="BL260" s="17" t="s">
        <v>1849</v>
      </c>
      <c r="BM260" s="143" t="s">
        <v>1900</v>
      </c>
    </row>
    <row r="261" spans="2:65" s="13" customFormat="1" ht="11.25">
      <c r="B261" s="152"/>
      <c r="D261" s="146" t="s">
        <v>172</v>
      </c>
      <c r="E261" s="153" t="s">
        <v>1</v>
      </c>
      <c r="F261" s="154" t="s">
        <v>1897</v>
      </c>
      <c r="H261" s="155">
        <v>1</v>
      </c>
      <c r="I261" s="156"/>
      <c r="L261" s="152"/>
      <c r="M261" s="157"/>
      <c r="T261" s="158"/>
      <c r="AT261" s="153" t="s">
        <v>172</v>
      </c>
      <c r="AU261" s="153" t="s">
        <v>170</v>
      </c>
      <c r="AV261" s="13" t="s">
        <v>90</v>
      </c>
      <c r="AW261" s="13" t="s">
        <v>34</v>
      </c>
      <c r="AX261" s="13" t="s">
        <v>88</v>
      </c>
      <c r="AY261" s="153" t="s">
        <v>161</v>
      </c>
    </row>
    <row r="262" spans="2:65" s="1" customFormat="1" ht="16.5" customHeight="1">
      <c r="B262" s="32"/>
      <c r="C262" s="173" t="s">
        <v>479</v>
      </c>
      <c r="D262" s="173" t="s">
        <v>255</v>
      </c>
      <c r="E262" s="174" t="s">
        <v>1901</v>
      </c>
      <c r="F262" s="175" t="s">
        <v>1902</v>
      </c>
      <c r="G262" s="176" t="s">
        <v>407</v>
      </c>
      <c r="H262" s="177">
        <v>4</v>
      </c>
      <c r="I262" s="178"/>
      <c r="J262" s="179">
        <f>ROUND(I262*H262,2)</f>
        <v>0</v>
      </c>
      <c r="K262" s="175" t="s">
        <v>180</v>
      </c>
      <c r="L262" s="180"/>
      <c r="M262" s="181" t="s">
        <v>1</v>
      </c>
      <c r="N262" s="182" t="s">
        <v>45</v>
      </c>
      <c r="P262" s="141">
        <f>O262*H262</f>
        <v>0</v>
      </c>
      <c r="Q262" s="141">
        <v>1.9000000000000001E-4</v>
      </c>
      <c r="R262" s="141">
        <f>Q262*H262</f>
        <v>7.6000000000000004E-4</v>
      </c>
      <c r="S262" s="141">
        <v>0</v>
      </c>
      <c r="T262" s="142">
        <f>S262*H262</f>
        <v>0</v>
      </c>
      <c r="AR262" s="143" t="s">
        <v>1849</v>
      </c>
      <c r="AT262" s="143" t="s">
        <v>255</v>
      </c>
      <c r="AU262" s="143" t="s">
        <v>170</v>
      </c>
      <c r="AY262" s="17" t="s">
        <v>161</v>
      </c>
      <c r="BE262" s="144">
        <f>IF(N262="základní",J262,0)</f>
        <v>0</v>
      </c>
      <c r="BF262" s="144">
        <f>IF(N262="snížená",J262,0)</f>
        <v>0</v>
      </c>
      <c r="BG262" s="144">
        <f>IF(N262="zákl. přenesená",J262,0)</f>
        <v>0</v>
      </c>
      <c r="BH262" s="144">
        <f>IF(N262="sníž. přenesená",J262,0)</f>
        <v>0</v>
      </c>
      <c r="BI262" s="144">
        <f>IF(N262="nulová",J262,0)</f>
        <v>0</v>
      </c>
      <c r="BJ262" s="17" t="s">
        <v>88</v>
      </c>
      <c r="BK262" s="144">
        <f>ROUND(I262*H262,2)</f>
        <v>0</v>
      </c>
      <c r="BL262" s="17" t="s">
        <v>1849</v>
      </c>
      <c r="BM262" s="143" t="s">
        <v>1903</v>
      </c>
    </row>
    <row r="263" spans="2:65" s="13" customFormat="1" ht="11.25">
      <c r="B263" s="152"/>
      <c r="D263" s="146" t="s">
        <v>172</v>
      </c>
      <c r="E263" s="153" t="s">
        <v>1</v>
      </c>
      <c r="F263" s="154" t="s">
        <v>1904</v>
      </c>
      <c r="H263" s="155">
        <v>4</v>
      </c>
      <c r="I263" s="156"/>
      <c r="L263" s="152"/>
      <c r="M263" s="157"/>
      <c r="T263" s="158"/>
      <c r="AT263" s="153" t="s">
        <v>172</v>
      </c>
      <c r="AU263" s="153" t="s">
        <v>170</v>
      </c>
      <c r="AV263" s="13" t="s">
        <v>90</v>
      </c>
      <c r="AW263" s="13" t="s">
        <v>34</v>
      </c>
      <c r="AX263" s="13" t="s">
        <v>88</v>
      </c>
      <c r="AY263" s="153" t="s">
        <v>161</v>
      </c>
    </row>
    <row r="264" spans="2:65" s="1" customFormat="1" ht="33" customHeight="1">
      <c r="B264" s="32"/>
      <c r="C264" s="132" t="s">
        <v>485</v>
      </c>
      <c r="D264" s="132" t="s">
        <v>165</v>
      </c>
      <c r="E264" s="133" t="s">
        <v>1905</v>
      </c>
      <c r="F264" s="134" t="s">
        <v>1906</v>
      </c>
      <c r="G264" s="135" t="s">
        <v>407</v>
      </c>
      <c r="H264" s="136">
        <v>7</v>
      </c>
      <c r="I264" s="137"/>
      <c r="J264" s="138">
        <f>ROUND(I264*H264,2)</f>
        <v>0</v>
      </c>
      <c r="K264" s="134" t="s">
        <v>180</v>
      </c>
      <c r="L264" s="32"/>
      <c r="M264" s="139" t="s">
        <v>1</v>
      </c>
      <c r="N264" s="140" t="s">
        <v>45</v>
      </c>
      <c r="P264" s="141">
        <f>O264*H264</f>
        <v>0</v>
      </c>
      <c r="Q264" s="141">
        <v>0</v>
      </c>
      <c r="R264" s="141">
        <f>Q264*H264</f>
        <v>0</v>
      </c>
      <c r="S264" s="141">
        <v>0</v>
      </c>
      <c r="T264" s="142">
        <f>S264*H264</f>
        <v>0</v>
      </c>
      <c r="AR264" s="143" t="s">
        <v>530</v>
      </c>
      <c r="AT264" s="143" t="s">
        <v>165</v>
      </c>
      <c r="AU264" s="143" t="s">
        <v>170</v>
      </c>
      <c r="AY264" s="17" t="s">
        <v>161</v>
      </c>
      <c r="BE264" s="144">
        <f>IF(N264="základní",J264,0)</f>
        <v>0</v>
      </c>
      <c r="BF264" s="144">
        <f>IF(N264="snížená",J264,0)</f>
        <v>0</v>
      </c>
      <c r="BG264" s="144">
        <f>IF(N264="zákl. přenesená",J264,0)</f>
        <v>0</v>
      </c>
      <c r="BH264" s="144">
        <f>IF(N264="sníž. přenesená",J264,0)</f>
        <v>0</v>
      </c>
      <c r="BI264" s="144">
        <f>IF(N264="nulová",J264,0)</f>
        <v>0</v>
      </c>
      <c r="BJ264" s="17" t="s">
        <v>88</v>
      </c>
      <c r="BK264" s="144">
        <f>ROUND(I264*H264,2)</f>
        <v>0</v>
      </c>
      <c r="BL264" s="17" t="s">
        <v>530</v>
      </c>
      <c r="BM264" s="143" t="s">
        <v>1907</v>
      </c>
    </row>
    <row r="265" spans="2:65" s="1" customFormat="1" ht="16.5" customHeight="1">
      <c r="B265" s="32"/>
      <c r="C265" s="173" t="s">
        <v>491</v>
      </c>
      <c r="D265" s="173" t="s">
        <v>255</v>
      </c>
      <c r="E265" s="174" t="s">
        <v>1695</v>
      </c>
      <c r="F265" s="175" t="s">
        <v>1696</v>
      </c>
      <c r="G265" s="176" t="s">
        <v>407</v>
      </c>
      <c r="H265" s="177">
        <v>4</v>
      </c>
      <c r="I265" s="178"/>
      <c r="J265" s="179">
        <f>ROUND(I265*H265,2)</f>
        <v>0</v>
      </c>
      <c r="K265" s="175" t="s">
        <v>180</v>
      </c>
      <c r="L265" s="180"/>
      <c r="M265" s="181" t="s">
        <v>1</v>
      </c>
      <c r="N265" s="182" t="s">
        <v>45</v>
      </c>
      <c r="P265" s="141">
        <f>O265*H265</f>
        <v>0</v>
      </c>
      <c r="Q265" s="141">
        <v>7.2000000000000005E-4</v>
      </c>
      <c r="R265" s="141">
        <f>Q265*H265</f>
        <v>2.8800000000000002E-3</v>
      </c>
      <c r="S265" s="141">
        <v>0</v>
      </c>
      <c r="T265" s="142">
        <f>S265*H265</f>
        <v>0</v>
      </c>
      <c r="AR265" s="143" t="s">
        <v>1849</v>
      </c>
      <c r="AT265" s="143" t="s">
        <v>255</v>
      </c>
      <c r="AU265" s="143" t="s">
        <v>170</v>
      </c>
      <c r="AY265" s="17" t="s">
        <v>161</v>
      </c>
      <c r="BE265" s="144">
        <f>IF(N265="základní",J265,0)</f>
        <v>0</v>
      </c>
      <c r="BF265" s="144">
        <f>IF(N265="snížená",J265,0)</f>
        <v>0</v>
      </c>
      <c r="BG265" s="144">
        <f>IF(N265="zákl. přenesená",J265,0)</f>
        <v>0</v>
      </c>
      <c r="BH265" s="144">
        <f>IF(N265="sníž. přenesená",J265,0)</f>
        <v>0</v>
      </c>
      <c r="BI265" s="144">
        <f>IF(N265="nulová",J265,0)</f>
        <v>0</v>
      </c>
      <c r="BJ265" s="17" t="s">
        <v>88</v>
      </c>
      <c r="BK265" s="144">
        <f>ROUND(I265*H265,2)</f>
        <v>0</v>
      </c>
      <c r="BL265" s="17" t="s">
        <v>1849</v>
      </c>
      <c r="BM265" s="143" t="s">
        <v>1908</v>
      </c>
    </row>
    <row r="266" spans="2:65" s="13" customFormat="1" ht="11.25">
      <c r="B266" s="152"/>
      <c r="D266" s="146" t="s">
        <v>172</v>
      </c>
      <c r="E266" s="153" t="s">
        <v>1</v>
      </c>
      <c r="F266" s="154" t="s">
        <v>1904</v>
      </c>
      <c r="H266" s="155">
        <v>4</v>
      </c>
      <c r="I266" s="156"/>
      <c r="L266" s="152"/>
      <c r="M266" s="157"/>
      <c r="T266" s="158"/>
      <c r="AT266" s="153" t="s">
        <v>172</v>
      </c>
      <c r="AU266" s="153" t="s">
        <v>170</v>
      </c>
      <c r="AV266" s="13" t="s">
        <v>90</v>
      </c>
      <c r="AW266" s="13" t="s">
        <v>34</v>
      </c>
      <c r="AX266" s="13" t="s">
        <v>88</v>
      </c>
      <c r="AY266" s="153" t="s">
        <v>161</v>
      </c>
    </row>
    <row r="267" spans="2:65" s="1" customFormat="1" ht="16.5" customHeight="1">
      <c r="B267" s="32"/>
      <c r="C267" s="173" t="s">
        <v>500</v>
      </c>
      <c r="D267" s="173" t="s">
        <v>255</v>
      </c>
      <c r="E267" s="174" t="s">
        <v>1909</v>
      </c>
      <c r="F267" s="175" t="s">
        <v>1910</v>
      </c>
      <c r="G267" s="176" t="s">
        <v>407</v>
      </c>
      <c r="H267" s="177">
        <v>1</v>
      </c>
      <c r="I267" s="178"/>
      <c r="J267" s="179">
        <f>ROUND(I267*H267,2)</f>
        <v>0</v>
      </c>
      <c r="K267" s="175" t="s">
        <v>180</v>
      </c>
      <c r="L267" s="180"/>
      <c r="M267" s="181" t="s">
        <v>1</v>
      </c>
      <c r="N267" s="182" t="s">
        <v>45</v>
      </c>
      <c r="P267" s="141">
        <f>O267*H267</f>
        <v>0</v>
      </c>
      <c r="Q267" s="141">
        <v>4.2999999999999999E-4</v>
      </c>
      <c r="R267" s="141">
        <f>Q267*H267</f>
        <v>4.2999999999999999E-4</v>
      </c>
      <c r="S267" s="141">
        <v>0</v>
      </c>
      <c r="T267" s="142">
        <f>S267*H267</f>
        <v>0</v>
      </c>
      <c r="AR267" s="143" t="s">
        <v>1849</v>
      </c>
      <c r="AT267" s="143" t="s">
        <v>255</v>
      </c>
      <c r="AU267" s="143" t="s">
        <v>170</v>
      </c>
      <c r="AY267" s="17" t="s">
        <v>161</v>
      </c>
      <c r="BE267" s="144">
        <f>IF(N267="základní",J267,0)</f>
        <v>0</v>
      </c>
      <c r="BF267" s="144">
        <f>IF(N267="snížená",J267,0)</f>
        <v>0</v>
      </c>
      <c r="BG267" s="144">
        <f>IF(N267="zákl. přenesená",J267,0)</f>
        <v>0</v>
      </c>
      <c r="BH267" s="144">
        <f>IF(N267="sníž. přenesená",J267,0)</f>
        <v>0</v>
      </c>
      <c r="BI267" s="144">
        <f>IF(N267="nulová",J267,0)</f>
        <v>0</v>
      </c>
      <c r="BJ267" s="17" t="s">
        <v>88</v>
      </c>
      <c r="BK267" s="144">
        <f>ROUND(I267*H267,2)</f>
        <v>0</v>
      </c>
      <c r="BL267" s="17" t="s">
        <v>1849</v>
      </c>
      <c r="BM267" s="143" t="s">
        <v>1911</v>
      </c>
    </row>
    <row r="268" spans="2:65" s="13" customFormat="1" ht="11.25">
      <c r="B268" s="152"/>
      <c r="D268" s="146" t="s">
        <v>172</v>
      </c>
      <c r="E268" s="153" t="s">
        <v>1</v>
      </c>
      <c r="F268" s="154" t="s">
        <v>1897</v>
      </c>
      <c r="H268" s="155">
        <v>1</v>
      </c>
      <c r="I268" s="156"/>
      <c r="L268" s="152"/>
      <c r="M268" s="157"/>
      <c r="T268" s="158"/>
      <c r="AT268" s="153" t="s">
        <v>172</v>
      </c>
      <c r="AU268" s="153" t="s">
        <v>170</v>
      </c>
      <c r="AV268" s="13" t="s">
        <v>90</v>
      </c>
      <c r="AW268" s="13" t="s">
        <v>34</v>
      </c>
      <c r="AX268" s="13" t="s">
        <v>88</v>
      </c>
      <c r="AY268" s="153" t="s">
        <v>161</v>
      </c>
    </row>
    <row r="269" spans="2:65" s="1" customFormat="1" ht="21.75" customHeight="1">
      <c r="B269" s="32"/>
      <c r="C269" s="173" t="s">
        <v>506</v>
      </c>
      <c r="D269" s="173" t="s">
        <v>255</v>
      </c>
      <c r="E269" s="174" t="s">
        <v>1912</v>
      </c>
      <c r="F269" s="175" t="s">
        <v>1913</v>
      </c>
      <c r="G269" s="176" t="s">
        <v>407</v>
      </c>
      <c r="H269" s="177">
        <v>2</v>
      </c>
      <c r="I269" s="178"/>
      <c r="J269" s="179">
        <f>ROUND(I269*H269,2)</f>
        <v>0</v>
      </c>
      <c r="K269" s="175" t="s">
        <v>180</v>
      </c>
      <c r="L269" s="180"/>
      <c r="M269" s="181" t="s">
        <v>1</v>
      </c>
      <c r="N269" s="182" t="s">
        <v>45</v>
      </c>
      <c r="P269" s="141">
        <f>O269*H269</f>
        <v>0</v>
      </c>
      <c r="Q269" s="141">
        <v>5.5999999999999995E-4</v>
      </c>
      <c r="R269" s="141">
        <f>Q269*H269</f>
        <v>1.1199999999999999E-3</v>
      </c>
      <c r="S269" s="141">
        <v>0</v>
      </c>
      <c r="T269" s="142">
        <f>S269*H269</f>
        <v>0</v>
      </c>
      <c r="AR269" s="143" t="s">
        <v>1849</v>
      </c>
      <c r="AT269" s="143" t="s">
        <v>255</v>
      </c>
      <c r="AU269" s="143" t="s">
        <v>170</v>
      </c>
      <c r="AY269" s="17" t="s">
        <v>161</v>
      </c>
      <c r="BE269" s="144">
        <f>IF(N269="základní",J269,0)</f>
        <v>0</v>
      </c>
      <c r="BF269" s="144">
        <f>IF(N269="snížená",J269,0)</f>
        <v>0</v>
      </c>
      <c r="BG269" s="144">
        <f>IF(N269="zákl. přenesená",J269,0)</f>
        <v>0</v>
      </c>
      <c r="BH269" s="144">
        <f>IF(N269="sníž. přenesená",J269,0)</f>
        <v>0</v>
      </c>
      <c r="BI269" s="144">
        <f>IF(N269="nulová",J269,0)</f>
        <v>0</v>
      </c>
      <c r="BJ269" s="17" t="s">
        <v>88</v>
      </c>
      <c r="BK269" s="144">
        <f>ROUND(I269*H269,2)</f>
        <v>0</v>
      </c>
      <c r="BL269" s="17" t="s">
        <v>1849</v>
      </c>
      <c r="BM269" s="143" t="s">
        <v>1914</v>
      </c>
    </row>
    <row r="270" spans="2:65" s="13" customFormat="1" ht="11.25">
      <c r="B270" s="152"/>
      <c r="D270" s="146" t="s">
        <v>172</v>
      </c>
      <c r="E270" s="153" t="s">
        <v>1</v>
      </c>
      <c r="F270" s="154" t="s">
        <v>1915</v>
      </c>
      <c r="H270" s="155">
        <v>2</v>
      </c>
      <c r="I270" s="156"/>
      <c r="L270" s="152"/>
      <c r="M270" s="157"/>
      <c r="T270" s="158"/>
      <c r="AT270" s="153" t="s">
        <v>172</v>
      </c>
      <c r="AU270" s="153" t="s">
        <v>170</v>
      </c>
      <c r="AV270" s="13" t="s">
        <v>90</v>
      </c>
      <c r="AW270" s="13" t="s">
        <v>34</v>
      </c>
      <c r="AX270" s="13" t="s">
        <v>88</v>
      </c>
      <c r="AY270" s="153" t="s">
        <v>161</v>
      </c>
    </row>
    <row r="271" spans="2:65" s="1" customFormat="1" ht="24.2" customHeight="1">
      <c r="B271" s="32"/>
      <c r="C271" s="132" t="s">
        <v>510</v>
      </c>
      <c r="D271" s="132" t="s">
        <v>165</v>
      </c>
      <c r="E271" s="133" t="s">
        <v>1916</v>
      </c>
      <c r="F271" s="134" t="s">
        <v>1917</v>
      </c>
      <c r="G271" s="135" t="s">
        <v>266</v>
      </c>
      <c r="H271" s="136">
        <v>94</v>
      </c>
      <c r="I271" s="137"/>
      <c r="J271" s="138">
        <f>ROUND(I271*H271,2)</f>
        <v>0</v>
      </c>
      <c r="K271" s="134" t="s">
        <v>180</v>
      </c>
      <c r="L271" s="32"/>
      <c r="M271" s="139" t="s">
        <v>1</v>
      </c>
      <c r="N271" s="140" t="s">
        <v>45</v>
      </c>
      <c r="P271" s="141">
        <f>O271*H271</f>
        <v>0</v>
      </c>
      <c r="Q271" s="141">
        <v>1.0000000000000001E-5</v>
      </c>
      <c r="R271" s="141">
        <f>Q271*H271</f>
        <v>9.4000000000000008E-4</v>
      </c>
      <c r="S271" s="141">
        <v>0</v>
      </c>
      <c r="T271" s="142">
        <f>S271*H271</f>
        <v>0</v>
      </c>
      <c r="AR271" s="143" t="s">
        <v>530</v>
      </c>
      <c r="AT271" s="143" t="s">
        <v>165</v>
      </c>
      <c r="AU271" s="143" t="s">
        <v>170</v>
      </c>
      <c r="AY271" s="17" t="s">
        <v>161</v>
      </c>
      <c r="BE271" s="144">
        <f>IF(N271="základní",J271,0)</f>
        <v>0</v>
      </c>
      <c r="BF271" s="144">
        <f>IF(N271="snížená",J271,0)</f>
        <v>0</v>
      </c>
      <c r="BG271" s="144">
        <f>IF(N271="zákl. přenesená",J271,0)</f>
        <v>0</v>
      </c>
      <c r="BH271" s="144">
        <f>IF(N271="sníž. přenesená",J271,0)</f>
        <v>0</v>
      </c>
      <c r="BI271" s="144">
        <f>IF(N271="nulová",J271,0)</f>
        <v>0</v>
      </c>
      <c r="BJ271" s="17" t="s">
        <v>88</v>
      </c>
      <c r="BK271" s="144">
        <f>ROUND(I271*H271,2)</f>
        <v>0</v>
      </c>
      <c r="BL271" s="17" t="s">
        <v>530</v>
      </c>
      <c r="BM271" s="143" t="s">
        <v>1918</v>
      </c>
    </row>
    <row r="272" spans="2:65" s="13" customFormat="1" ht="11.25">
      <c r="B272" s="152"/>
      <c r="D272" s="146" t="s">
        <v>172</v>
      </c>
      <c r="E272" s="153" t="s">
        <v>1</v>
      </c>
      <c r="F272" s="154" t="s">
        <v>1919</v>
      </c>
      <c r="H272" s="155">
        <v>94</v>
      </c>
      <c r="I272" s="156"/>
      <c r="L272" s="152"/>
      <c r="M272" s="157"/>
      <c r="T272" s="158"/>
      <c r="AT272" s="153" t="s">
        <v>172</v>
      </c>
      <c r="AU272" s="153" t="s">
        <v>170</v>
      </c>
      <c r="AV272" s="13" t="s">
        <v>90</v>
      </c>
      <c r="AW272" s="13" t="s">
        <v>34</v>
      </c>
      <c r="AX272" s="13" t="s">
        <v>88</v>
      </c>
      <c r="AY272" s="153" t="s">
        <v>161</v>
      </c>
    </row>
    <row r="273" spans="2:65" s="1" customFormat="1" ht="21.75" customHeight="1">
      <c r="B273" s="32"/>
      <c r="C273" s="132" t="s">
        <v>514</v>
      </c>
      <c r="D273" s="132" t="s">
        <v>165</v>
      </c>
      <c r="E273" s="133" t="s">
        <v>1920</v>
      </c>
      <c r="F273" s="134" t="s">
        <v>1921</v>
      </c>
      <c r="G273" s="135" t="s">
        <v>266</v>
      </c>
      <c r="H273" s="136">
        <v>94</v>
      </c>
      <c r="I273" s="137"/>
      <c r="J273" s="138">
        <f>ROUND(I273*H273,2)</f>
        <v>0</v>
      </c>
      <c r="K273" s="134" t="s">
        <v>1</v>
      </c>
      <c r="L273" s="32"/>
      <c r="M273" s="139" t="s">
        <v>1</v>
      </c>
      <c r="N273" s="140" t="s">
        <v>45</v>
      </c>
      <c r="P273" s="141">
        <f>O273*H273</f>
        <v>0</v>
      </c>
      <c r="Q273" s="141">
        <v>1.0000000000000001E-5</v>
      </c>
      <c r="R273" s="141">
        <f>Q273*H273</f>
        <v>9.4000000000000008E-4</v>
      </c>
      <c r="S273" s="141">
        <v>0</v>
      </c>
      <c r="T273" s="142">
        <f>S273*H273</f>
        <v>0</v>
      </c>
      <c r="AR273" s="143" t="s">
        <v>530</v>
      </c>
      <c r="AT273" s="143" t="s">
        <v>165</v>
      </c>
      <c r="AU273" s="143" t="s">
        <v>170</v>
      </c>
      <c r="AY273" s="17" t="s">
        <v>161</v>
      </c>
      <c r="BE273" s="144">
        <f>IF(N273="základní",J273,0)</f>
        <v>0</v>
      </c>
      <c r="BF273" s="144">
        <f>IF(N273="snížená",J273,0)</f>
        <v>0</v>
      </c>
      <c r="BG273" s="144">
        <f>IF(N273="zákl. přenesená",J273,0)</f>
        <v>0</v>
      </c>
      <c r="BH273" s="144">
        <f>IF(N273="sníž. přenesená",J273,0)</f>
        <v>0</v>
      </c>
      <c r="BI273" s="144">
        <f>IF(N273="nulová",J273,0)</f>
        <v>0</v>
      </c>
      <c r="BJ273" s="17" t="s">
        <v>88</v>
      </c>
      <c r="BK273" s="144">
        <f>ROUND(I273*H273,2)</f>
        <v>0</v>
      </c>
      <c r="BL273" s="17" t="s">
        <v>530</v>
      </c>
      <c r="BM273" s="143" t="s">
        <v>1922</v>
      </c>
    </row>
    <row r="274" spans="2:65" s="13" customFormat="1" ht="11.25">
      <c r="B274" s="152"/>
      <c r="D274" s="146" t="s">
        <v>172</v>
      </c>
      <c r="E274" s="153" t="s">
        <v>1</v>
      </c>
      <c r="F274" s="154" t="s">
        <v>1919</v>
      </c>
      <c r="H274" s="155">
        <v>94</v>
      </c>
      <c r="I274" s="156"/>
      <c r="L274" s="152"/>
      <c r="M274" s="157"/>
      <c r="T274" s="158"/>
      <c r="AT274" s="153" t="s">
        <v>172</v>
      </c>
      <c r="AU274" s="153" t="s">
        <v>170</v>
      </c>
      <c r="AV274" s="13" t="s">
        <v>90</v>
      </c>
      <c r="AW274" s="13" t="s">
        <v>34</v>
      </c>
      <c r="AX274" s="13" t="s">
        <v>88</v>
      </c>
      <c r="AY274" s="153" t="s">
        <v>161</v>
      </c>
    </row>
    <row r="275" spans="2:65" s="1" customFormat="1" ht="16.5" customHeight="1">
      <c r="B275" s="32"/>
      <c r="C275" s="132" t="s">
        <v>518</v>
      </c>
      <c r="D275" s="132" t="s">
        <v>165</v>
      </c>
      <c r="E275" s="133" t="s">
        <v>1923</v>
      </c>
      <c r="F275" s="134" t="s">
        <v>1924</v>
      </c>
      <c r="G275" s="135" t="s">
        <v>407</v>
      </c>
      <c r="H275" s="136">
        <v>1</v>
      </c>
      <c r="I275" s="137"/>
      <c r="J275" s="138">
        <f>ROUND(I275*H275,2)</f>
        <v>0</v>
      </c>
      <c r="K275" s="134" t="s">
        <v>180</v>
      </c>
      <c r="L275" s="32"/>
      <c r="M275" s="139" t="s">
        <v>1</v>
      </c>
      <c r="N275" s="140" t="s">
        <v>45</v>
      </c>
      <c r="P275" s="141">
        <f>O275*H275</f>
        <v>0</v>
      </c>
      <c r="Q275" s="141">
        <v>0</v>
      </c>
      <c r="R275" s="141">
        <f>Q275*H275</f>
        <v>0</v>
      </c>
      <c r="S275" s="141">
        <v>0</v>
      </c>
      <c r="T275" s="142">
        <f>S275*H275</f>
        <v>0</v>
      </c>
      <c r="AR275" s="143" t="s">
        <v>530</v>
      </c>
      <c r="AT275" s="143" t="s">
        <v>165</v>
      </c>
      <c r="AU275" s="143" t="s">
        <v>170</v>
      </c>
      <c r="AY275" s="17" t="s">
        <v>161</v>
      </c>
      <c r="BE275" s="144">
        <f>IF(N275="základní",J275,0)</f>
        <v>0</v>
      </c>
      <c r="BF275" s="144">
        <f>IF(N275="snížená",J275,0)</f>
        <v>0</v>
      </c>
      <c r="BG275" s="144">
        <f>IF(N275="zákl. přenesená",J275,0)</f>
        <v>0</v>
      </c>
      <c r="BH275" s="144">
        <f>IF(N275="sníž. přenesená",J275,0)</f>
        <v>0</v>
      </c>
      <c r="BI275" s="144">
        <f>IF(N275="nulová",J275,0)</f>
        <v>0</v>
      </c>
      <c r="BJ275" s="17" t="s">
        <v>88</v>
      </c>
      <c r="BK275" s="144">
        <f>ROUND(I275*H275,2)</f>
        <v>0</v>
      </c>
      <c r="BL275" s="17" t="s">
        <v>530</v>
      </c>
      <c r="BM275" s="143" t="s">
        <v>1925</v>
      </c>
    </row>
    <row r="276" spans="2:65" s="13" customFormat="1" ht="11.25">
      <c r="B276" s="152"/>
      <c r="D276" s="146" t="s">
        <v>172</v>
      </c>
      <c r="E276" s="153" t="s">
        <v>1</v>
      </c>
      <c r="F276" s="154" t="s">
        <v>88</v>
      </c>
      <c r="H276" s="155">
        <v>1</v>
      </c>
      <c r="I276" s="156"/>
      <c r="L276" s="152"/>
      <c r="M276" s="157"/>
      <c r="T276" s="158"/>
      <c r="AT276" s="153" t="s">
        <v>172</v>
      </c>
      <c r="AU276" s="153" t="s">
        <v>170</v>
      </c>
      <c r="AV276" s="13" t="s">
        <v>90</v>
      </c>
      <c r="AW276" s="13" t="s">
        <v>34</v>
      </c>
      <c r="AX276" s="13" t="s">
        <v>88</v>
      </c>
      <c r="AY276" s="153" t="s">
        <v>161</v>
      </c>
    </row>
    <row r="277" spans="2:65" s="1" customFormat="1" ht="24.2" customHeight="1">
      <c r="B277" s="32"/>
      <c r="C277" s="173" t="s">
        <v>522</v>
      </c>
      <c r="D277" s="173" t="s">
        <v>255</v>
      </c>
      <c r="E277" s="174" t="s">
        <v>1926</v>
      </c>
      <c r="F277" s="175" t="s">
        <v>1927</v>
      </c>
      <c r="G277" s="176" t="s">
        <v>407</v>
      </c>
      <c r="H277" s="177">
        <v>1</v>
      </c>
      <c r="I277" s="178"/>
      <c r="J277" s="179">
        <f>ROUND(I277*H277,2)</f>
        <v>0</v>
      </c>
      <c r="K277" s="175" t="s">
        <v>180</v>
      </c>
      <c r="L277" s="180"/>
      <c r="M277" s="181" t="s">
        <v>1</v>
      </c>
      <c r="N277" s="182" t="s">
        <v>45</v>
      </c>
      <c r="P277" s="141">
        <f>O277*H277</f>
        <v>0</v>
      </c>
      <c r="Q277" s="141">
        <v>1.3299999999999999E-2</v>
      </c>
      <c r="R277" s="141">
        <f>Q277*H277</f>
        <v>1.3299999999999999E-2</v>
      </c>
      <c r="S277" s="141">
        <v>0</v>
      </c>
      <c r="T277" s="142">
        <f>S277*H277</f>
        <v>0</v>
      </c>
      <c r="AR277" s="143" t="s">
        <v>1928</v>
      </c>
      <c r="AT277" s="143" t="s">
        <v>255</v>
      </c>
      <c r="AU277" s="143" t="s">
        <v>170</v>
      </c>
      <c r="AY277" s="17" t="s">
        <v>161</v>
      </c>
      <c r="BE277" s="144">
        <f>IF(N277="základní",J277,0)</f>
        <v>0</v>
      </c>
      <c r="BF277" s="144">
        <f>IF(N277="snížená",J277,0)</f>
        <v>0</v>
      </c>
      <c r="BG277" s="144">
        <f>IF(N277="zákl. přenesená",J277,0)</f>
        <v>0</v>
      </c>
      <c r="BH277" s="144">
        <f>IF(N277="sníž. přenesená",J277,0)</f>
        <v>0</v>
      </c>
      <c r="BI277" s="144">
        <f>IF(N277="nulová",J277,0)</f>
        <v>0</v>
      </c>
      <c r="BJ277" s="17" t="s">
        <v>88</v>
      </c>
      <c r="BK277" s="144">
        <f>ROUND(I277*H277,2)</f>
        <v>0</v>
      </c>
      <c r="BL277" s="17" t="s">
        <v>530</v>
      </c>
      <c r="BM277" s="143" t="s">
        <v>1929</v>
      </c>
    </row>
    <row r="278" spans="2:65" s="13" customFormat="1" ht="11.25">
      <c r="B278" s="152"/>
      <c r="D278" s="146" t="s">
        <v>172</v>
      </c>
      <c r="E278" s="153" t="s">
        <v>1</v>
      </c>
      <c r="F278" s="154" t="s">
        <v>88</v>
      </c>
      <c r="H278" s="155">
        <v>1</v>
      </c>
      <c r="I278" s="156"/>
      <c r="L278" s="152"/>
      <c r="M278" s="157"/>
      <c r="T278" s="158"/>
      <c r="AT278" s="153" t="s">
        <v>172</v>
      </c>
      <c r="AU278" s="153" t="s">
        <v>170</v>
      </c>
      <c r="AV278" s="13" t="s">
        <v>90</v>
      </c>
      <c r="AW278" s="13" t="s">
        <v>34</v>
      </c>
      <c r="AX278" s="13" t="s">
        <v>88</v>
      </c>
      <c r="AY278" s="153" t="s">
        <v>161</v>
      </c>
    </row>
    <row r="279" spans="2:65" s="1" customFormat="1" ht="16.5" customHeight="1">
      <c r="B279" s="32"/>
      <c r="C279" s="132" t="s">
        <v>526</v>
      </c>
      <c r="D279" s="132" t="s">
        <v>165</v>
      </c>
      <c r="E279" s="133" t="s">
        <v>1930</v>
      </c>
      <c r="F279" s="134" t="s">
        <v>1931</v>
      </c>
      <c r="G279" s="135" t="s">
        <v>407</v>
      </c>
      <c r="H279" s="136">
        <v>1</v>
      </c>
      <c r="I279" s="137"/>
      <c r="J279" s="138">
        <f>ROUND(I279*H279,2)</f>
        <v>0</v>
      </c>
      <c r="K279" s="134" t="s">
        <v>180</v>
      </c>
      <c r="L279" s="32"/>
      <c r="M279" s="139" t="s">
        <v>1</v>
      </c>
      <c r="N279" s="140" t="s">
        <v>45</v>
      </c>
      <c r="P279" s="141">
        <f>O279*H279</f>
        <v>0</v>
      </c>
      <c r="Q279" s="141">
        <v>0</v>
      </c>
      <c r="R279" s="141">
        <f>Q279*H279</f>
        <v>0</v>
      </c>
      <c r="S279" s="141">
        <v>0</v>
      </c>
      <c r="T279" s="142">
        <f>S279*H279</f>
        <v>0</v>
      </c>
      <c r="AR279" s="143" t="s">
        <v>530</v>
      </c>
      <c r="AT279" s="143" t="s">
        <v>165</v>
      </c>
      <c r="AU279" s="143" t="s">
        <v>170</v>
      </c>
      <c r="AY279" s="17" t="s">
        <v>161</v>
      </c>
      <c r="BE279" s="144">
        <f>IF(N279="základní",J279,0)</f>
        <v>0</v>
      </c>
      <c r="BF279" s="144">
        <f>IF(N279="snížená",J279,0)</f>
        <v>0</v>
      </c>
      <c r="BG279" s="144">
        <f>IF(N279="zákl. přenesená",J279,0)</f>
        <v>0</v>
      </c>
      <c r="BH279" s="144">
        <f>IF(N279="sníž. přenesená",J279,0)</f>
        <v>0</v>
      </c>
      <c r="BI279" s="144">
        <f>IF(N279="nulová",J279,0)</f>
        <v>0</v>
      </c>
      <c r="BJ279" s="17" t="s">
        <v>88</v>
      </c>
      <c r="BK279" s="144">
        <f>ROUND(I279*H279,2)</f>
        <v>0</v>
      </c>
      <c r="BL279" s="17" t="s">
        <v>530</v>
      </c>
      <c r="BM279" s="143" t="s">
        <v>1932</v>
      </c>
    </row>
    <row r="280" spans="2:65" s="1" customFormat="1" ht="16.5" customHeight="1">
      <c r="B280" s="32"/>
      <c r="C280" s="173" t="s">
        <v>530</v>
      </c>
      <c r="D280" s="173" t="s">
        <v>255</v>
      </c>
      <c r="E280" s="174" t="s">
        <v>1933</v>
      </c>
      <c r="F280" s="175" t="s">
        <v>1934</v>
      </c>
      <c r="G280" s="176" t="s">
        <v>407</v>
      </c>
      <c r="H280" s="177">
        <v>1</v>
      </c>
      <c r="I280" s="178"/>
      <c r="J280" s="179">
        <f>ROUND(I280*H280,2)</f>
        <v>0</v>
      </c>
      <c r="K280" s="175" t="s">
        <v>1</v>
      </c>
      <c r="L280" s="180"/>
      <c r="M280" s="181" t="s">
        <v>1</v>
      </c>
      <c r="N280" s="182" t="s">
        <v>45</v>
      </c>
      <c r="P280" s="141">
        <f>O280*H280</f>
        <v>0</v>
      </c>
      <c r="Q280" s="141">
        <v>0</v>
      </c>
      <c r="R280" s="141">
        <f>Q280*H280</f>
        <v>0</v>
      </c>
      <c r="S280" s="141">
        <v>0</v>
      </c>
      <c r="T280" s="142">
        <f>S280*H280</f>
        <v>0</v>
      </c>
      <c r="AR280" s="143" t="s">
        <v>1928</v>
      </c>
      <c r="AT280" s="143" t="s">
        <v>255</v>
      </c>
      <c r="AU280" s="143" t="s">
        <v>170</v>
      </c>
      <c r="AY280" s="17" t="s">
        <v>161</v>
      </c>
      <c r="BE280" s="144">
        <f>IF(N280="základní",J280,0)</f>
        <v>0</v>
      </c>
      <c r="BF280" s="144">
        <f>IF(N280="snížená",J280,0)</f>
        <v>0</v>
      </c>
      <c r="BG280" s="144">
        <f>IF(N280="zákl. přenesená",J280,0)</f>
        <v>0</v>
      </c>
      <c r="BH280" s="144">
        <f>IF(N280="sníž. přenesená",J280,0)</f>
        <v>0</v>
      </c>
      <c r="BI280" s="144">
        <f>IF(N280="nulová",J280,0)</f>
        <v>0</v>
      </c>
      <c r="BJ280" s="17" t="s">
        <v>88</v>
      </c>
      <c r="BK280" s="144">
        <f>ROUND(I280*H280,2)</f>
        <v>0</v>
      </c>
      <c r="BL280" s="17" t="s">
        <v>530</v>
      </c>
      <c r="BM280" s="143" t="s">
        <v>1935</v>
      </c>
    </row>
    <row r="281" spans="2:65" s="13" customFormat="1" ht="11.25">
      <c r="B281" s="152"/>
      <c r="D281" s="146" t="s">
        <v>172</v>
      </c>
      <c r="E281" s="153" t="s">
        <v>1</v>
      </c>
      <c r="F281" s="154" t="s">
        <v>88</v>
      </c>
      <c r="H281" s="155">
        <v>1</v>
      </c>
      <c r="I281" s="156"/>
      <c r="L281" s="152"/>
      <c r="M281" s="157"/>
      <c r="T281" s="158"/>
      <c r="AT281" s="153" t="s">
        <v>172</v>
      </c>
      <c r="AU281" s="153" t="s">
        <v>170</v>
      </c>
      <c r="AV281" s="13" t="s">
        <v>90</v>
      </c>
      <c r="AW281" s="13" t="s">
        <v>34</v>
      </c>
      <c r="AX281" s="13" t="s">
        <v>88</v>
      </c>
      <c r="AY281" s="153" t="s">
        <v>161</v>
      </c>
    </row>
    <row r="282" spans="2:65" s="1" customFormat="1" ht="24.2" customHeight="1">
      <c r="B282" s="32"/>
      <c r="C282" s="132" t="s">
        <v>537</v>
      </c>
      <c r="D282" s="132" t="s">
        <v>165</v>
      </c>
      <c r="E282" s="133" t="s">
        <v>1936</v>
      </c>
      <c r="F282" s="134" t="s">
        <v>1937</v>
      </c>
      <c r="G282" s="135" t="s">
        <v>407</v>
      </c>
      <c r="H282" s="136">
        <v>1</v>
      </c>
      <c r="I282" s="137"/>
      <c r="J282" s="138">
        <f>ROUND(I282*H282,2)</f>
        <v>0</v>
      </c>
      <c r="K282" s="134" t="s">
        <v>180</v>
      </c>
      <c r="L282" s="32"/>
      <c r="M282" s="139" t="s">
        <v>1</v>
      </c>
      <c r="N282" s="140" t="s">
        <v>45</v>
      </c>
      <c r="P282" s="141">
        <f>O282*H282</f>
        <v>0</v>
      </c>
      <c r="Q282" s="141">
        <v>0</v>
      </c>
      <c r="R282" s="141">
        <f>Q282*H282</f>
        <v>0</v>
      </c>
      <c r="S282" s="141">
        <v>0</v>
      </c>
      <c r="T282" s="142">
        <f>S282*H282</f>
        <v>0</v>
      </c>
      <c r="AR282" s="143" t="s">
        <v>530</v>
      </c>
      <c r="AT282" s="143" t="s">
        <v>165</v>
      </c>
      <c r="AU282" s="143" t="s">
        <v>170</v>
      </c>
      <c r="AY282" s="17" t="s">
        <v>161</v>
      </c>
      <c r="BE282" s="144">
        <f>IF(N282="základní",J282,0)</f>
        <v>0</v>
      </c>
      <c r="BF282" s="144">
        <f>IF(N282="snížená",J282,0)</f>
        <v>0</v>
      </c>
      <c r="BG282" s="144">
        <f>IF(N282="zákl. přenesená",J282,0)</f>
        <v>0</v>
      </c>
      <c r="BH282" s="144">
        <f>IF(N282="sníž. přenesená",J282,0)</f>
        <v>0</v>
      </c>
      <c r="BI282" s="144">
        <f>IF(N282="nulová",J282,0)</f>
        <v>0</v>
      </c>
      <c r="BJ282" s="17" t="s">
        <v>88</v>
      </c>
      <c r="BK282" s="144">
        <f>ROUND(I282*H282,2)</f>
        <v>0</v>
      </c>
      <c r="BL282" s="17" t="s">
        <v>530</v>
      </c>
      <c r="BM282" s="143" t="s">
        <v>1938</v>
      </c>
    </row>
    <row r="283" spans="2:65" s="13" customFormat="1" ht="11.25">
      <c r="B283" s="152"/>
      <c r="D283" s="146" t="s">
        <v>172</v>
      </c>
      <c r="E283" s="153" t="s">
        <v>1</v>
      </c>
      <c r="F283" s="154" t="s">
        <v>88</v>
      </c>
      <c r="H283" s="155">
        <v>1</v>
      </c>
      <c r="I283" s="156"/>
      <c r="L283" s="152"/>
      <c r="M283" s="157"/>
      <c r="T283" s="158"/>
      <c r="AT283" s="153" t="s">
        <v>172</v>
      </c>
      <c r="AU283" s="153" t="s">
        <v>170</v>
      </c>
      <c r="AV283" s="13" t="s">
        <v>90</v>
      </c>
      <c r="AW283" s="13" t="s">
        <v>34</v>
      </c>
      <c r="AX283" s="13" t="s">
        <v>88</v>
      </c>
      <c r="AY283" s="153" t="s">
        <v>161</v>
      </c>
    </row>
    <row r="284" spans="2:65" s="1" customFormat="1" ht="24.2" customHeight="1">
      <c r="B284" s="32"/>
      <c r="C284" s="173" t="s">
        <v>543</v>
      </c>
      <c r="D284" s="173" t="s">
        <v>255</v>
      </c>
      <c r="E284" s="174" t="s">
        <v>1939</v>
      </c>
      <c r="F284" s="175" t="s">
        <v>1940</v>
      </c>
      <c r="G284" s="176" t="s">
        <v>407</v>
      </c>
      <c r="H284" s="177">
        <v>1</v>
      </c>
      <c r="I284" s="178"/>
      <c r="J284" s="179">
        <f>ROUND(I284*H284,2)</f>
        <v>0</v>
      </c>
      <c r="K284" s="175" t="s">
        <v>180</v>
      </c>
      <c r="L284" s="180"/>
      <c r="M284" s="181" t="s">
        <v>1</v>
      </c>
      <c r="N284" s="182" t="s">
        <v>45</v>
      </c>
      <c r="P284" s="141">
        <f>O284*H284</f>
        <v>0</v>
      </c>
      <c r="Q284" s="141">
        <v>8.9999999999999998E-4</v>
      </c>
      <c r="R284" s="141">
        <f>Q284*H284</f>
        <v>8.9999999999999998E-4</v>
      </c>
      <c r="S284" s="141">
        <v>0</v>
      </c>
      <c r="T284" s="142">
        <f>S284*H284</f>
        <v>0</v>
      </c>
      <c r="AR284" s="143" t="s">
        <v>1928</v>
      </c>
      <c r="AT284" s="143" t="s">
        <v>255</v>
      </c>
      <c r="AU284" s="143" t="s">
        <v>170</v>
      </c>
      <c r="AY284" s="17" t="s">
        <v>161</v>
      </c>
      <c r="BE284" s="144">
        <f>IF(N284="základní",J284,0)</f>
        <v>0</v>
      </c>
      <c r="BF284" s="144">
        <f>IF(N284="snížená",J284,0)</f>
        <v>0</v>
      </c>
      <c r="BG284" s="144">
        <f>IF(N284="zákl. přenesená",J284,0)</f>
        <v>0</v>
      </c>
      <c r="BH284" s="144">
        <f>IF(N284="sníž. přenesená",J284,0)</f>
        <v>0</v>
      </c>
      <c r="BI284" s="144">
        <f>IF(N284="nulová",J284,0)</f>
        <v>0</v>
      </c>
      <c r="BJ284" s="17" t="s">
        <v>88</v>
      </c>
      <c r="BK284" s="144">
        <f>ROUND(I284*H284,2)</f>
        <v>0</v>
      </c>
      <c r="BL284" s="17" t="s">
        <v>530</v>
      </c>
      <c r="BM284" s="143" t="s">
        <v>1941</v>
      </c>
    </row>
    <row r="285" spans="2:65" s="13" customFormat="1" ht="11.25">
      <c r="B285" s="152"/>
      <c r="D285" s="146" t="s">
        <v>172</v>
      </c>
      <c r="E285" s="153" t="s">
        <v>1</v>
      </c>
      <c r="F285" s="154" t="s">
        <v>88</v>
      </c>
      <c r="H285" s="155">
        <v>1</v>
      </c>
      <c r="I285" s="156"/>
      <c r="L285" s="152"/>
      <c r="M285" s="157"/>
      <c r="T285" s="158"/>
      <c r="AT285" s="153" t="s">
        <v>172</v>
      </c>
      <c r="AU285" s="153" t="s">
        <v>170</v>
      </c>
      <c r="AV285" s="13" t="s">
        <v>90</v>
      </c>
      <c r="AW285" s="13" t="s">
        <v>34</v>
      </c>
      <c r="AX285" s="13" t="s">
        <v>88</v>
      </c>
      <c r="AY285" s="153" t="s">
        <v>161</v>
      </c>
    </row>
    <row r="286" spans="2:65" s="1" customFormat="1" ht="21.75" customHeight="1">
      <c r="B286" s="32"/>
      <c r="C286" s="132" t="s">
        <v>550</v>
      </c>
      <c r="D286" s="132" t="s">
        <v>165</v>
      </c>
      <c r="E286" s="133" t="s">
        <v>1942</v>
      </c>
      <c r="F286" s="134" t="s">
        <v>1943</v>
      </c>
      <c r="G286" s="135" t="s">
        <v>266</v>
      </c>
      <c r="H286" s="136">
        <v>68</v>
      </c>
      <c r="I286" s="137"/>
      <c r="J286" s="138">
        <f>ROUND(I286*H286,2)</f>
        <v>0</v>
      </c>
      <c r="K286" s="134" t="s">
        <v>180</v>
      </c>
      <c r="L286" s="32"/>
      <c r="M286" s="139" t="s">
        <v>1</v>
      </c>
      <c r="N286" s="140" t="s">
        <v>45</v>
      </c>
      <c r="P286" s="141">
        <f>O286*H286</f>
        <v>0</v>
      </c>
      <c r="Q286" s="141">
        <v>0</v>
      </c>
      <c r="R286" s="141">
        <f>Q286*H286</f>
        <v>0</v>
      </c>
      <c r="S286" s="141">
        <v>0</v>
      </c>
      <c r="T286" s="142">
        <f>S286*H286</f>
        <v>0</v>
      </c>
      <c r="AR286" s="143" t="s">
        <v>530</v>
      </c>
      <c r="AT286" s="143" t="s">
        <v>165</v>
      </c>
      <c r="AU286" s="143" t="s">
        <v>170</v>
      </c>
      <c r="AY286" s="17" t="s">
        <v>161</v>
      </c>
      <c r="BE286" s="144">
        <f>IF(N286="základní",J286,0)</f>
        <v>0</v>
      </c>
      <c r="BF286" s="144">
        <f>IF(N286="snížená",J286,0)</f>
        <v>0</v>
      </c>
      <c r="BG286" s="144">
        <f>IF(N286="zákl. přenesená",J286,0)</f>
        <v>0</v>
      </c>
      <c r="BH286" s="144">
        <f>IF(N286="sníž. přenesená",J286,0)</f>
        <v>0</v>
      </c>
      <c r="BI286" s="144">
        <f>IF(N286="nulová",J286,0)</f>
        <v>0</v>
      </c>
      <c r="BJ286" s="17" t="s">
        <v>88</v>
      </c>
      <c r="BK286" s="144">
        <f>ROUND(I286*H286,2)</f>
        <v>0</v>
      </c>
      <c r="BL286" s="17" t="s">
        <v>530</v>
      </c>
      <c r="BM286" s="143" t="s">
        <v>1944</v>
      </c>
    </row>
    <row r="287" spans="2:65" s="13" customFormat="1" ht="11.25">
      <c r="B287" s="152"/>
      <c r="D287" s="146" t="s">
        <v>172</v>
      </c>
      <c r="E287" s="153" t="s">
        <v>1</v>
      </c>
      <c r="F287" s="154" t="s">
        <v>1945</v>
      </c>
      <c r="H287" s="155">
        <v>68</v>
      </c>
      <c r="I287" s="156"/>
      <c r="L287" s="152"/>
      <c r="M287" s="157"/>
      <c r="T287" s="158"/>
      <c r="AT287" s="153" t="s">
        <v>172</v>
      </c>
      <c r="AU287" s="153" t="s">
        <v>170</v>
      </c>
      <c r="AV287" s="13" t="s">
        <v>90</v>
      </c>
      <c r="AW287" s="13" t="s">
        <v>34</v>
      </c>
      <c r="AX287" s="13" t="s">
        <v>80</v>
      </c>
      <c r="AY287" s="153" t="s">
        <v>161</v>
      </c>
    </row>
    <row r="288" spans="2:65" s="14" customFormat="1" ht="11.25">
      <c r="B288" s="159"/>
      <c r="D288" s="146" t="s">
        <v>172</v>
      </c>
      <c r="E288" s="160" t="s">
        <v>1</v>
      </c>
      <c r="F288" s="161" t="s">
        <v>177</v>
      </c>
      <c r="H288" s="162">
        <v>68</v>
      </c>
      <c r="I288" s="163"/>
      <c r="L288" s="159"/>
      <c r="M288" s="164"/>
      <c r="T288" s="165"/>
      <c r="AT288" s="160" t="s">
        <v>172</v>
      </c>
      <c r="AU288" s="160" t="s">
        <v>170</v>
      </c>
      <c r="AV288" s="14" t="s">
        <v>169</v>
      </c>
      <c r="AW288" s="14" t="s">
        <v>34</v>
      </c>
      <c r="AX288" s="14" t="s">
        <v>88</v>
      </c>
      <c r="AY288" s="160" t="s">
        <v>161</v>
      </c>
    </row>
    <row r="289" spans="2:65" s="1" customFormat="1" ht="21.75" customHeight="1">
      <c r="B289" s="32"/>
      <c r="C289" s="132" t="s">
        <v>557</v>
      </c>
      <c r="D289" s="132" t="s">
        <v>165</v>
      </c>
      <c r="E289" s="133" t="s">
        <v>1946</v>
      </c>
      <c r="F289" s="134" t="s">
        <v>1947</v>
      </c>
      <c r="G289" s="135" t="s">
        <v>266</v>
      </c>
      <c r="H289" s="136">
        <v>26</v>
      </c>
      <c r="I289" s="137"/>
      <c r="J289" s="138">
        <f>ROUND(I289*H289,2)</f>
        <v>0</v>
      </c>
      <c r="K289" s="134" t="s">
        <v>180</v>
      </c>
      <c r="L289" s="32"/>
      <c r="M289" s="139" t="s">
        <v>1</v>
      </c>
      <c r="N289" s="140" t="s">
        <v>45</v>
      </c>
      <c r="P289" s="141">
        <f>O289*H289</f>
        <v>0</v>
      </c>
      <c r="Q289" s="141">
        <v>0</v>
      </c>
      <c r="R289" s="141">
        <f>Q289*H289</f>
        <v>0</v>
      </c>
      <c r="S289" s="141">
        <v>0</v>
      </c>
      <c r="T289" s="142">
        <f>S289*H289</f>
        <v>0</v>
      </c>
      <c r="AR289" s="143" t="s">
        <v>530</v>
      </c>
      <c r="AT289" s="143" t="s">
        <v>165</v>
      </c>
      <c r="AU289" s="143" t="s">
        <v>170</v>
      </c>
      <c r="AY289" s="17" t="s">
        <v>161</v>
      </c>
      <c r="BE289" s="144">
        <f>IF(N289="základní",J289,0)</f>
        <v>0</v>
      </c>
      <c r="BF289" s="144">
        <f>IF(N289="snížená",J289,0)</f>
        <v>0</v>
      </c>
      <c r="BG289" s="144">
        <f>IF(N289="zákl. přenesená",J289,0)</f>
        <v>0</v>
      </c>
      <c r="BH289" s="144">
        <f>IF(N289="sníž. přenesená",J289,0)</f>
        <v>0</v>
      </c>
      <c r="BI289" s="144">
        <f>IF(N289="nulová",J289,0)</f>
        <v>0</v>
      </c>
      <c r="BJ289" s="17" t="s">
        <v>88</v>
      </c>
      <c r="BK289" s="144">
        <f>ROUND(I289*H289,2)</f>
        <v>0</v>
      </c>
      <c r="BL289" s="17" t="s">
        <v>530</v>
      </c>
      <c r="BM289" s="143" t="s">
        <v>1948</v>
      </c>
    </row>
    <row r="290" spans="2:65" s="1" customFormat="1" ht="16.5" customHeight="1">
      <c r="B290" s="32"/>
      <c r="C290" s="132" t="s">
        <v>561</v>
      </c>
      <c r="D290" s="132" t="s">
        <v>165</v>
      </c>
      <c r="E290" s="133" t="s">
        <v>1949</v>
      </c>
      <c r="F290" s="134" t="s">
        <v>1950</v>
      </c>
      <c r="G290" s="135" t="s">
        <v>266</v>
      </c>
      <c r="H290" s="136">
        <v>94</v>
      </c>
      <c r="I290" s="137"/>
      <c r="J290" s="138">
        <f>ROUND(I290*H290,2)</f>
        <v>0</v>
      </c>
      <c r="K290" s="134" t="s">
        <v>180</v>
      </c>
      <c r="L290" s="32"/>
      <c r="M290" s="139" t="s">
        <v>1</v>
      </c>
      <c r="N290" s="140" t="s">
        <v>45</v>
      </c>
      <c r="P290" s="141">
        <f>O290*H290</f>
        <v>0</v>
      </c>
      <c r="Q290" s="141">
        <v>0</v>
      </c>
      <c r="R290" s="141">
        <f>Q290*H290</f>
        <v>0</v>
      </c>
      <c r="S290" s="141">
        <v>0</v>
      </c>
      <c r="T290" s="142">
        <f>S290*H290</f>
        <v>0</v>
      </c>
      <c r="AR290" s="143" t="s">
        <v>169</v>
      </c>
      <c r="AT290" s="143" t="s">
        <v>165</v>
      </c>
      <c r="AU290" s="143" t="s">
        <v>170</v>
      </c>
      <c r="AY290" s="17" t="s">
        <v>161</v>
      </c>
      <c r="BE290" s="144">
        <f>IF(N290="základní",J290,0)</f>
        <v>0</v>
      </c>
      <c r="BF290" s="144">
        <f>IF(N290="snížená",J290,0)</f>
        <v>0</v>
      </c>
      <c r="BG290" s="144">
        <f>IF(N290="zákl. přenesená",J290,0)</f>
        <v>0</v>
      </c>
      <c r="BH290" s="144">
        <f>IF(N290="sníž. přenesená",J290,0)</f>
        <v>0</v>
      </c>
      <c r="BI290" s="144">
        <f>IF(N290="nulová",J290,0)</f>
        <v>0</v>
      </c>
      <c r="BJ290" s="17" t="s">
        <v>88</v>
      </c>
      <c r="BK290" s="144">
        <f>ROUND(I290*H290,2)</f>
        <v>0</v>
      </c>
      <c r="BL290" s="17" t="s">
        <v>169</v>
      </c>
      <c r="BM290" s="143" t="s">
        <v>1951</v>
      </c>
    </row>
    <row r="291" spans="2:65" s="13" customFormat="1" ht="11.25">
      <c r="B291" s="152"/>
      <c r="D291" s="146" t="s">
        <v>172</v>
      </c>
      <c r="E291" s="153" t="s">
        <v>1</v>
      </c>
      <c r="F291" s="154" t="s">
        <v>1919</v>
      </c>
      <c r="H291" s="155">
        <v>94</v>
      </c>
      <c r="I291" s="156"/>
      <c r="L291" s="152"/>
      <c r="M291" s="157"/>
      <c r="T291" s="158"/>
      <c r="AT291" s="153" t="s">
        <v>172</v>
      </c>
      <c r="AU291" s="153" t="s">
        <v>170</v>
      </c>
      <c r="AV291" s="13" t="s">
        <v>90</v>
      </c>
      <c r="AW291" s="13" t="s">
        <v>34</v>
      </c>
      <c r="AX291" s="13" t="s">
        <v>88</v>
      </c>
      <c r="AY291" s="153" t="s">
        <v>161</v>
      </c>
    </row>
    <row r="292" spans="2:65" s="1" customFormat="1" ht="16.5" customHeight="1">
      <c r="B292" s="32"/>
      <c r="C292" s="132" t="s">
        <v>565</v>
      </c>
      <c r="D292" s="132" t="s">
        <v>165</v>
      </c>
      <c r="E292" s="133" t="s">
        <v>1952</v>
      </c>
      <c r="F292" s="134" t="s">
        <v>1953</v>
      </c>
      <c r="G292" s="135" t="s">
        <v>407</v>
      </c>
      <c r="H292" s="136">
        <v>3</v>
      </c>
      <c r="I292" s="137"/>
      <c r="J292" s="138">
        <f>ROUND(I292*H292,2)</f>
        <v>0</v>
      </c>
      <c r="K292" s="134" t="s">
        <v>1</v>
      </c>
      <c r="L292" s="32"/>
      <c r="M292" s="139" t="s">
        <v>1</v>
      </c>
      <c r="N292" s="140" t="s">
        <v>45</v>
      </c>
      <c r="P292" s="141">
        <f>O292*H292</f>
        <v>0</v>
      </c>
      <c r="Q292" s="141">
        <v>3.5899999999999999E-3</v>
      </c>
      <c r="R292" s="141">
        <f>Q292*H292</f>
        <v>1.077E-2</v>
      </c>
      <c r="S292" s="141">
        <v>0</v>
      </c>
      <c r="T292" s="142">
        <f>S292*H292</f>
        <v>0</v>
      </c>
      <c r="AR292" s="143" t="s">
        <v>530</v>
      </c>
      <c r="AT292" s="143" t="s">
        <v>165</v>
      </c>
      <c r="AU292" s="143" t="s">
        <v>170</v>
      </c>
      <c r="AY292" s="17" t="s">
        <v>161</v>
      </c>
      <c r="BE292" s="144">
        <f>IF(N292="základní",J292,0)</f>
        <v>0</v>
      </c>
      <c r="BF292" s="144">
        <f>IF(N292="snížená",J292,0)</f>
        <v>0</v>
      </c>
      <c r="BG292" s="144">
        <f>IF(N292="zákl. přenesená",J292,0)</f>
        <v>0</v>
      </c>
      <c r="BH292" s="144">
        <f>IF(N292="sníž. přenesená",J292,0)</f>
        <v>0</v>
      </c>
      <c r="BI292" s="144">
        <f>IF(N292="nulová",J292,0)</f>
        <v>0</v>
      </c>
      <c r="BJ292" s="17" t="s">
        <v>88</v>
      </c>
      <c r="BK292" s="144">
        <f>ROUND(I292*H292,2)</f>
        <v>0</v>
      </c>
      <c r="BL292" s="17" t="s">
        <v>530</v>
      </c>
      <c r="BM292" s="143" t="s">
        <v>1954</v>
      </c>
    </row>
    <row r="293" spans="2:65" s="13" customFormat="1" ht="11.25">
      <c r="B293" s="152"/>
      <c r="D293" s="146" t="s">
        <v>172</v>
      </c>
      <c r="E293" s="153" t="s">
        <v>1</v>
      </c>
      <c r="F293" s="154" t="s">
        <v>170</v>
      </c>
      <c r="H293" s="155">
        <v>3</v>
      </c>
      <c r="I293" s="156"/>
      <c r="L293" s="152"/>
      <c r="M293" s="157"/>
      <c r="T293" s="158"/>
      <c r="AT293" s="153" t="s">
        <v>172</v>
      </c>
      <c r="AU293" s="153" t="s">
        <v>170</v>
      </c>
      <c r="AV293" s="13" t="s">
        <v>90</v>
      </c>
      <c r="AW293" s="13" t="s">
        <v>34</v>
      </c>
      <c r="AX293" s="13" t="s">
        <v>88</v>
      </c>
      <c r="AY293" s="153" t="s">
        <v>161</v>
      </c>
    </row>
    <row r="294" spans="2:65" s="11" customFormat="1" ht="20.85" customHeight="1">
      <c r="B294" s="120"/>
      <c r="D294" s="121" t="s">
        <v>79</v>
      </c>
      <c r="E294" s="130" t="s">
        <v>1955</v>
      </c>
      <c r="F294" s="130" t="s">
        <v>1956</v>
      </c>
      <c r="I294" s="123"/>
      <c r="J294" s="131">
        <f>BK294</f>
        <v>0</v>
      </c>
      <c r="L294" s="120"/>
      <c r="M294" s="125"/>
      <c r="P294" s="126">
        <f>SUM(P295:P317)</f>
        <v>0</v>
      </c>
      <c r="R294" s="126">
        <f>SUM(R295:R317)</f>
        <v>5.1399999999999996E-3</v>
      </c>
      <c r="T294" s="127">
        <f>SUM(T295:T317)</f>
        <v>0</v>
      </c>
      <c r="AR294" s="121" t="s">
        <v>170</v>
      </c>
      <c r="AT294" s="128" t="s">
        <v>79</v>
      </c>
      <c r="AU294" s="128" t="s">
        <v>90</v>
      </c>
      <c r="AY294" s="121" t="s">
        <v>161</v>
      </c>
      <c r="BK294" s="129">
        <f>SUM(BK295:BK317)</f>
        <v>0</v>
      </c>
    </row>
    <row r="295" spans="2:65" s="1" customFormat="1" ht="33" customHeight="1">
      <c r="B295" s="32"/>
      <c r="C295" s="132" t="s">
        <v>569</v>
      </c>
      <c r="D295" s="132" t="s">
        <v>165</v>
      </c>
      <c r="E295" s="133" t="s">
        <v>1957</v>
      </c>
      <c r="F295" s="134" t="s">
        <v>1958</v>
      </c>
      <c r="G295" s="135" t="s">
        <v>407</v>
      </c>
      <c r="H295" s="136">
        <v>7</v>
      </c>
      <c r="I295" s="137"/>
      <c r="J295" s="138">
        <f>ROUND(I295*H295,2)</f>
        <v>0</v>
      </c>
      <c r="K295" s="134" t="s">
        <v>180</v>
      </c>
      <c r="L295" s="32"/>
      <c r="M295" s="139" t="s">
        <v>1</v>
      </c>
      <c r="N295" s="140" t="s">
        <v>45</v>
      </c>
      <c r="P295" s="141">
        <f>O295*H295</f>
        <v>0</v>
      </c>
      <c r="Q295" s="141">
        <v>0</v>
      </c>
      <c r="R295" s="141">
        <f>Q295*H295</f>
        <v>0</v>
      </c>
      <c r="S295" s="141">
        <v>0</v>
      </c>
      <c r="T295" s="142">
        <f>S295*H295</f>
        <v>0</v>
      </c>
      <c r="AR295" s="143" t="s">
        <v>530</v>
      </c>
      <c r="AT295" s="143" t="s">
        <v>165</v>
      </c>
      <c r="AU295" s="143" t="s">
        <v>170</v>
      </c>
      <c r="AY295" s="17" t="s">
        <v>161</v>
      </c>
      <c r="BE295" s="144">
        <f>IF(N295="základní",J295,0)</f>
        <v>0</v>
      </c>
      <c r="BF295" s="144">
        <f>IF(N295="snížená",J295,0)</f>
        <v>0</v>
      </c>
      <c r="BG295" s="144">
        <f>IF(N295="zákl. přenesená",J295,0)</f>
        <v>0</v>
      </c>
      <c r="BH295" s="144">
        <f>IF(N295="sníž. přenesená",J295,0)</f>
        <v>0</v>
      </c>
      <c r="BI295" s="144">
        <f>IF(N295="nulová",J295,0)</f>
        <v>0</v>
      </c>
      <c r="BJ295" s="17" t="s">
        <v>88</v>
      </c>
      <c r="BK295" s="144">
        <f>ROUND(I295*H295,2)</f>
        <v>0</v>
      </c>
      <c r="BL295" s="17" t="s">
        <v>530</v>
      </c>
      <c r="BM295" s="143" t="s">
        <v>1959</v>
      </c>
    </row>
    <row r="296" spans="2:65" s="13" customFormat="1" ht="11.25">
      <c r="B296" s="152"/>
      <c r="D296" s="146" t="s">
        <v>172</v>
      </c>
      <c r="E296" s="153" t="s">
        <v>1</v>
      </c>
      <c r="F296" s="154" t="s">
        <v>1960</v>
      </c>
      <c r="H296" s="155">
        <v>7</v>
      </c>
      <c r="I296" s="156"/>
      <c r="L296" s="152"/>
      <c r="M296" s="157"/>
      <c r="T296" s="158"/>
      <c r="AT296" s="153" t="s">
        <v>172</v>
      </c>
      <c r="AU296" s="153" t="s">
        <v>170</v>
      </c>
      <c r="AV296" s="13" t="s">
        <v>90</v>
      </c>
      <c r="AW296" s="13" t="s">
        <v>34</v>
      </c>
      <c r="AX296" s="13" t="s">
        <v>88</v>
      </c>
      <c r="AY296" s="153" t="s">
        <v>161</v>
      </c>
    </row>
    <row r="297" spans="2:65" s="1" customFormat="1" ht="16.5" customHeight="1">
      <c r="B297" s="32"/>
      <c r="C297" s="173" t="s">
        <v>573</v>
      </c>
      <c r="D297" s="173" t="s">
        <v>255</v>
      </c>
      <c r="E297" s="174" t="s">
        <v>1961</v>
      </c>
      <c r="F297" s="175" t="s">
        <v>1962</v>
      </c>
      <c r="G297" s="176" t="s">
        <v>407</v>
      </c>
      <c r="H297" s="177">
        <v>1</v>
      </c>
      <c r="I297" s="178"/>
      <c r="J297" s="179">
        <f>ROUND(I297*H297,2)</f>
        <v>0</v>
      </c>
      <c r="K297" s="175" t="s">
        <v>1</v>
      </c>
      <c r="L297" s="180"/>
      <c r="M297" s="181" t="s">
        <v>1</v>
      </c>
      <c r="N297" s="182" t="s">
        <v>45</v>
      </c>
      <c r="P297" s="141">
        <f>O297*H297</f>
        <v>0</v>
      </c>
      <c r="Q297" s="141">
        <v>4.2000000000000002E-4</v>
      </c>
      <c r="R297" s="141">
        <f>Q297*H297</f>
        <v>4.2000000000000002E-4</v>
      </c>
      <c r="S297" s="141">
        <v>0</v>
      </c>
      <c r="T297" s="142">
        <f>S297*H297</f>
        <v>0</v>
      </c>
      <c r="AR297" s="143" t="s">
        <v>1928</v>
      </c>
      <c r="AT297" s="143" t="s">
        <v>255</v>
      </c>
      <c r="AU297" s="143" t="s">
        <v>170</v>
      </c>
      <c r="AY297" s="17" t="s">
        <v>161</v>
      </c>
      <c r="BE297" s="144">
        <f>IF(N297="základní",J297,0)</f>
        <v>0</v>
      </c>
      <c r="BF297" s="144">
        <f>IF(N297="snížená",J297,0)</f>
        <v>0</v>
      </c>
      <c r="BG297" s="144">
        <f>IF(N297="zákl. přenesená",J297,0)</f>
        <v>0</v>
      </c>
      <c r="BH297" s="144">
        <f>IF(N297="sníž. přenesená",J297,0)</f>
        <v>0</v>
      </c>
      <c r="BI297" s="144">
        <f>IF(N297="nulová",J297,0)</f>
        <v>0</v>
      </c>
      <c r="BJ297" s="17" t="s">
        <v>88</v>
      </c>
      <c r="BK297" s="144">
        <f>ROUND(I297*H297,2)</f>
        <v>0</v>
      </c>
      <c r="BL297" s="17" t="s">
        <v>530</v>
      </c>
      <c r="BM297" s="143" t="s">
        <v>1963</v>
      </c>
    </row>
    <row r="298" spans="2:65" s="13" customFormat="1" ht="11.25">
      <c r="B298" s="152"/>
      <c r="D298" s="146" t="s">
        <v>172</v>
      </c>
      <c r="E298" s="153" t="s">
        <v>1</v>
      </c>
      <c r="F298" s="154" t="s">
        <v>88</v>
      </c>
      <c r="H298" s="155">
        <v>1</v>
      </c>
      <c r="I298" s="156"/>
      <c r="L298" s="152"/>
      <c r="M298" s="157"/>
      <c r="T298" s="158"/>
      <c r="AT298" s="153" t="s">
        <v>172</v>
      </c>
      <c r="AU298" s="153" t="s">
        <v>170</v>
      </c>
      <c r="AV298" s="13" t="s">
        <v>90</v>
      </c>
      <c r="AW298" s="13" t="s">
        <v>34</v>
      </c>
      <c r="AX298" s="13" t="s">
        <v>88</v>
      </c>
      <c r="AY298" s="153" t="s">
        <v>161</v>
      </c>
    </row>
    <row r="299" spans="2:65" s="1" customFormat="1" ht="16.5" customHeight="1">
      <c r="B299" s="32"/>
      <c r="C299" s="173" t="s">
        <v>578</v>
      </c>
      <c r="D299" s="173" t="s">
        <v>255</v>
      </c>
      <c r="E299" s="174" t="s">
        <v>1964</v>
      </c>
      <c r="F299" s="175" t="s">
        <v>1965</v>
      </c>
      <c r="G299" s="176" t="s">
        <v>407</v>
      </c>
      <c r="H299" s="177">
        <v>6</v>
      </c>
      <c r="I299" s="178"/>
      <c r="J299" s="179">
        <f>ROUND(I299*H299,2)</f>
        <v>0</v>
      </c>
      <c r="K299" s="175" t="s">
        <v>1</v>
      </c>
      <c r="L299" s="180"/>
      <c r="M299" s="181" t="s">
        <v>1</v>
      </c>
      <c r="N299" s="182" t="s">
        <v>45</v>
      </c>
      <c r="P299" s="141">
        <f>O299*H299</f>
        <v>0</v>
      </c>
      <c r="Q299" s="141">
        <v>4.2000000000000002E-4</v>
      </c>
      <c r="R299" s="141">
        <f>Q299*H299</f>
        <v>2.5200000000000001E-3</v>
      </c>
      <c r="S299" s="141">
        <v>0</v>
      </c>
      <c r="T299" s="142">
        <f>S299*H299</f>
        <v>0</v>
      </c>
      <c r="AR299" s="143" t="s">
        <v>1928</v>
      </c>
      <c r="AT299" s="143" t="s">
        <v>255</v>
      </c>
      <c r="AU299" s="143" t="s">
        <v>170</v>
      </c>
      <c r="AY299" s="17" t="s">
        <v>161</v>
      </c>
      <c r="BE299" s="144">
        <f>IF(N299="základní",J299,0)</f>
        <v>0</v>
      </c>
      <c r="BF299" s="144">
        <f>IF(N299="snížená",J299,0)</f>
        <v>0</v>
      </c>
      <c r="BG299" s="144">
        <f>IF(N299="zákl. přenesená",J299,0)</f>
        <v>0</v>
      </c>
      <c r="BH299" s="144">
        <f>IF(N299="sníž. přenesená",J299,0)</f>
        <v>0</v>
      </c>
      <c r="BI299" s="144">
        <f>IF(N299="nulová",J299,0)</f>
        <v>0</v>
      </c>
      <c r="BJ299" s="17" t="s">
        <v>88</v>
      </c>
      <c r="BK299" s="144">
        <f>ROUND(I299*H299,2)</f>
        <v>0</v>
      </c>
      <c r="BL299" s="17" t="s">
        <v>530</v>
      </c>
      <c r="BM299" s="143" t="s">
        <v>1966</v>
      </c>
    </row>
    <row r="300" spans="2:65" s="1" customFormat="1" ht="29.25">
      <c r="B300" s="32"/>
      <c r="D300" s="146" t="s">
        <v>1166</v>
      </c>
      <c r="F300" s="188" t="s">
        <v>1967</v>
      </c>
      <c r="I300" s="189"/>
      <c r="L300" s="32"/>
      <c r="M300" s="190"/>
      <c r="T300" s="56"/>
      <c r="AT300" s="17" t="s">
        <v>1166</v>
      </c>
      <c r="AU300" s="17" t="s">
        <v>170</v>
      </c>
    </row>
    <row r="301" spans="2:65" s="13" customFormat="1" ht="11.25">
      <c r="B301" s="152"/>
      <c r="D301" s="146" t="s">
        <v>172</v>
      </c>
      <c r="E301" s="153" t="s">
        <v>1</v>
      </c>
      <c r="F301" s="154" t="s">
        <v>1968</v>
      </c>
      <c r="H301" s="155">
        <v>6</v>
      </c>
      <c r="I301" s="156"/>
      <c r="L301" s="152"/>
      <c r="M301" s="157"/>
      <c r="T301" s="158"/>
      <c r="AT301" s="153" t="s">
        <v>172</v>
      </c>
      <c r="AU301" s="153" t="s">
        <v>170</v>
      </c>
      <c r="AV301" s="13" t="s">
        <v>90</v>
      </c>
      <c r="AW301" s="13" t="s">
        <v>34</v>
      </c>
      <c r="AX301" s="13" t="s">
        <v>88</v>
      </c>
      <c r="AY301" s="153" t="s">
        <v>161</v>
      </c>
    </row>
    <row r="302" spans="2:65" s="1" customFormat="1" ht="37.9" customHeight="1">
      <c r="B302" s="32"/>
      <c r="C302" s="132" t="s">
        <v>583</v>
      </c>
      <c r="D302" s="132" t="s">
        <v>165</v>
      </c>
      <c r="E302" s="133" t="s">
        <v>1969</v>
      </c>
      <c r="F302" s="134" t="s">
        <v>1970</v>
      </c>
      <c r="G302" s="135" t="s">
        <v>407</v>
      </c>
      <c r="H302" s="136">
        <v>2</v>
      </c>
      <c r="I302" s="137"/>
      <c r="J302" s="138">
        <f>ROUND(I302*H302,2)</f>
        <v>0</v>
      </c>
      <c r="K302" s="134" t="s">
        <v>180</v>
      </c>
      <c r="L302" s="32"/>
      <c r="M302" s="139" t="s">
        <v>1</v>
      </c>
      <c r="N302" s="140" t="s">
        <v>45</v>
      </c>
      <c r="P302" s="141">
        <f>O302*H302</f>
        <v>0</v>
      </c>
      <c r="Q302" s="141">
        <v>0</v>
      </c>
      <c r="R302" s="141">
        <f>Q302*H302</f>
        <v>0</v>
      </c>
      <c r="S302" s="141">
        <v>0</v>
      </c>
      <c r="T302" s="142">
        <f>S302*H302</f>
        <v>0</v>
      </c>
      <c r="AR302" s="143" t="s">
        <v>530</v>
      </c>
      <c r="AT302" s="143" t="s">
        <v>165</v>
      </c>
      <c r="AU302" s="143" t="s">
        <v>170</v>
      </c>
      <c r="AY302" s="17" t="s">
        <v>161</v>
      </c>
      <c r="BE302" s="144">
        <f>IF(N302="základní",J302,0)</f>
        <v>0</v>
      </c>
      <c r="BF302" s="144">
        <f>IF(N302="snížená",J302,0)</f>
        <v>0</v>
      </c>
      <c r="BG302" s="144">
        <f>IF(N302="zákl. přenesená",J302,0)</f>
        <v>0</v>
      </c>
      <c r="BH302" s="144">
        <f>IF(N302="sníž. přenesená",J302,0)</f>
        <v>0</v>
      </c>
      <c r="BI302" s="144">
        <f>IF(N302="nulová",J302,0)</f>
        <v>0</v>
      </c>
      <c r="BJ302" s="17" t="s">
        <v>88</v>
      </c>
      <c r="BK302" s="144">
        <f>ROUND(I302*H302,2)</f>
        <v>0</v>
      </c>
      <c r="BL302" s="17" t="s">
        <v>530</v>
      </c>
      <c r="BM302" s="143" t="s">
        <v>1971</v>
      </c>
    </row>
    <row r="303" spans="2:65" s="13" customFormat="1" ht="11.25">
      <c r="B303" s="152"/>
      <c r="D303" s="146" t="s">
        <v>172</v>
      </c>
      <c r="E303" s="153" t="s">
        <v>1</v>
      </c>
      <c r="F303" s="154" t="s">
        <v>90</v>
      </c>
      <c r="H303" s="155">
        <v>2</v>
      </c>
      <c r="I303" s="156"/>
      <c r="L303" s="152"/>
      <c r="M303" s="157"/>
      <c r="T303" s="158"/>
      <c r="AT303" s="153" t="s">
        <v>172</v>
      </c>
      <c r="AU303" s="153" t="s">
        <v>170</v>
      </c>
      <c r="AV303" s="13" t="s">
        <v>90</v>
      </c>
      <c r="AW303" s="13" t="s">
        <v>34</v>
      </c>
      <c r="AX303" s="13" t="s">
        <v>88</v>
      </c>
      <c r="AY303" s="153" t="s">
        <v>161</v>
      </c>
    </row>
    <row r="304" spans="2:65" s="1" customFormat="1" ht="16.5" customHeight="1">
      <c r="B304" s="32"/>
      <c r="C304" s="173" t="s">
        <v>589</v>
      </c>
      <c r="D304" s="173" t="s">
        <v>255</v>
      </c>
      <c r="E304" s="174" t="s">
        <v>1972</v>
      </c>
      <c r="F304" s="175" t="s">
        <v>1973</v>
      </c>
      <c r="G304" s="176" t="s">
        <v>407</v>
      </c>
      <c r="H304" s="177">
        <v>2</v>
      </c>
      <c r="I304" s="178"/>
      <c r="J304" s="179">
        <f>ROUND(I304*H304,2)</f>
        <v>0</v>
      </c>
      <c r="K304" s="175" t="s">
        <v>1</v>
      </c>
      <c r="L304" s="180"/>
      <c r="M304" s="181" t="s">
        <v>1</v>
      </c>
      <c r="N304" s="182" t="s">
        <v>45</v>
      </c>
      <c r="P304" s="141">
        <f>O304*H304</f>
        <v>0</v>
      </c>
      <c r="Q304" s="141">
        <v>5.1000000000000004E-4</v>
      </c>
      <c r="R304" s="141">
        <f>Q304*H304</f>
        <v>1.0200000000000001E-3</v>
      </c>
      <c r="S304" s="141">
        <v>0</v>
      </c>
      <c r="T304" s="142">
        <f>S304*H304</f>
        <v>0</v>
      </c>
      <c r="AR304" s="143" t="s">
        <v>1928</v>
      </c>
      <c r="AT304" s="143" t="s">
        <v>255</v>
      </c>
      <c r="AU304" s="143" t="s">
        <v>170</v>
      </c>
      <c r="AY304" s="17" t="s">
        <v>161</v>
      </c>
      <c r="BE304" s="144">
        <f>IF(N304="základní",J304,0)</f>
        <v>0</v>
      </c>
      <c r="BF304" s="144">
        <f>IF(N304="snížená",J304,0)</f>
        <v>0</v>
      </c>
      <c r="BG304" s="144">
        <f>IF(N304="zákl. přenesená",J304,0)</f>
        <v>0</v>
      </c>
      <c r="BH304" s="144">
        <f>IF(N304="sníž. přenesená",J304,0)</f>
        <v>0</v>
      </c>
      <c r="BI304" s="144">
        <f>IF(N304="nulová",J304,0)</f>
        <v>0</v>
      </c>
      <c r="BJ304" s="17" t="s">
        <v>88</v>
      </c>
      <c r="BK304" s="144">
        <f>ROUND(I304*H304,2)</f>
        <v>0</v>
      </c>
      <c r="BL304" s="17" t="s">
        <v>530</v>
      </c>
      <c r="BM304" s="143" t="s">
        <v>1974</v>
      </c>
    </row>
    <row r="305" spans="2:65" s="13" customFormat="1" ht="11.25">
      <c r="B305" s="152"/>
      <c r="D305" s="146" t="s">
        <v>172</v>
      </c>
      <c r="E305" s="153" t="s">
        <v>1</v>
      </c>
      <c r="F305" s="154" t="s">
        <v>90</v>
      </c>
      <c r="H305" s="155">
        <v>2</v>
      </c>
      <c r="I305" s="156"/>
      <c r="L305" s="152"/>
      <c r="M305" s="157"/>
      <c r="T305" s="158"/>
      <c r="AT305" s="153" t="s">
        <v>172</v>
      </c>
      <c r="AU305" s="153" t="s">
        <v>170</v>
      </c>
      <c r="AV305" s="13" t="s">
        <v>90</v>
      </c>
      <c r="AW305" s="13" t="s">
        <v>34</v>
      </c>
      <c r="AX305" s="13" t="s">
        <v>88</v>
      </c>
      <c r="AY305" s="153" t="s">
        <v>161</v>
      </c>
    </row>
    <row r="306" spans="2:65" s="1" customFormat="1" ht="33" customHeight="1">
      <c r="B306" s="32"/>
      <c r="C306" s="132" t="s">
        <v>595</v>
      </c>
      <c r="D306" s="132" t="s">
        <v>165</v>
      </c>
      <c r="E306" s="133" t="s">
        <v>1975</v>
      </c>
      <c r="F306" s="134" t="s">
        <v>1976</v>
      </c>
      <c r="G306" s="135" t="s">
        <v>407</v>
      </c>
      <c r="H306" s="136">
        <v>1</v>
      </c>
      <c r="I306" s="137"/>
      <c r="J306" s="138">
        <f>ROUND(I306*H306,2)</f>
        <v>0</v>
      </c>
      <c r="K306" s="134" t="s">
        <v>180</v>
      </c>
      <c r="L306" s="32"/>
      <c r="M306" s="139" t="s">
        <v>1</v>
      </c>
      <c r="N306" s="140" t="s">
        <v>45</v>
      </c>
      <c r="P306" s="141">
        <f>O306*H306</f>
        <v>0</v>
      </c>
      <c r="Q306" s="141">
        <v>0</v>
      </c>
      <c r="R306" s="141">
        <f>Q306*H306</f>
        <v>0</v>
      </c>
      <c r="S306" s="141">
        <v>0</v>
      </c>
      <c r="T306" s="142">
        <f>S306*H306</f>
        <v>0</v>
      </c>
      <c r="AR306" s="143" t="s">
        <v>530</v>
      </c>
      <c r="AT306" s="143" t="s">
        <v>165</v>
      </c>
      <c r="AU306" s="143" t="s">
        <v>170</v>
      </c>
      <c r="AY306" s="17" t="s">
        <v>161</v>
      </c>
      <c r="BE306" s="144">
        <f>IF(N306="základní",J306,0)</f>
        <v>0</v>
      </c>
      <c r="BF306" s="144">
        <f>IF(N306="snížená",J306,0)</f>
        <v>0</v>
      </c>
      <c r="BG306" s="144">
        <f>IF(N306="zákl. přenesená",J306,0)</f>
        <v>0</v>
      </c>
      <c r="BH306" s="144">
        <f>IF(N306="sníž. přenesená",J306,0)</f>
        <v>0</v>
      </c>
      <c r="BI306" s="144">
        <f>IF(N306="nulová",J306,0)</f>
        <v>0</v>
      </c>
      <c r="BJ306" s="17" t="s">
        <v>88</v>
      </c>
      <c r="BK306" s="144">
        <f>ROUND(I306*H306,2)</f>
        <v>0</v>
      </c>
      <c r="BL306" s="17" t="s">
        <v>530</v>
      </c>
      <c r="BM306" s="143" t="s">
        <v>1977</v>
      </c>
    </row>
    <row r="307" spans="2:65" s="13" customFormat="1" ht="11.25">
      <c r="B307" s="152"/>
      <c r="D307" s="146" t="s">
        <v>172</v>
      </c>
      <c r="E307" s="153" t="s">
        <v>1</v>
      </c>
      <c r="F307" s="154" t="s">
        <v>88</v>
      </c>
      <c r="H307" s="155">
        <v>1</v>
      </c>
      <c r="I307" s="156"/>
      <c r="L307" s="152"/>
      <c r="M307" s="157"/>
      <c r="T307" s="158"/>
      <c r="AT307" s="153" t="s">
        <v>172</v>
      </c>
      <c r="AU307" s="153" t="s">
        <v>170</v>
      </c>
      <c r="AV307" s="13" t="s">
        <v>90</v>
      </c>
      <c r="AW307" s="13" t="s">
        <v>34</v>
      </c>
      <c r="AX307" s="13" t="s">
        <v>88</v>
      </c>
      <c r="AY307" s="153" t="s">
        <v>161</v>
      </c>
    </row>
    <row r="308" spans="2:65" s="1" customFormat="1" ht="16.5" customHeight="1">
      <c r="B308" s="32"/>
      <c r="C308" s="173" t="s">
        <v>602</v>
      </c>
      <c r="D308" s="173" t="s">
        <v>255</v>
      </c>
      <c r="E308" s="174" t="s">
        <v>1978</v>
      </c>
      <c r="F308" s="175" t="s">
        <v>1979</v>
      </c>
      <c r="G308" s="176" t="s">
        <v>407</v>
      </c>
      <c r="H308" s="177">
        <v>1</v>
      </c>
      <c r="I308" s="178"/>
      <c r="J308" s="179">
        <f>ROUND(I308*H308,2)</f>
        <v>0</v>
      </c>
      <c r="K308" s="175" t="s">
        <v>180</v>
      </c>
      <c r="L308" s="180"/>
      <c r="M308" s="181" t="s">
        <v>1</v>
      </c>
      <c r="N308" s="182" t="s">
        <v>45</v>
      </c>
      <c r="P308" s="141">
        <f>O308*H308</f>
        <v>0</v>
      </c>
      <c r="Q308" s="141">
        <v>1.2999999999999999E-4</v>
      </c>
      <c r="R308" s="141">
        <f>Q308*H308</f>
        <v>1.2999999999999999E-4</v>
      </c>
      <c r="S308" s="141">
        <v>0</v>
      </c>
      <c r="T308" s="142">
        <f>S308*H308</f>
        <v>0</v>
      </c>
      <c r="AR308" s="143" t="s">
        <v>1928</v>
      </c>
      <c r="AT308" s="143" t="s">
        <v>255</v>
      </c>
      <c r="AU308" s="143" t="s">
        <v>170</v>
      </c>
      <c r="AY308" s="17" t="s">
        <v>161</v>
      </c>
      <c r="BE308" s="144">
        <f>IF(N308="základní",J308,0)</f>
        <v>0</v>
      </c>
      <c r="BF308" s="144">
        <f>IF(N308="snížená",J308,0)</f>
        <v>0</v>
      </c>
      <c r="BG308" s="144">
        <f>IF(N308="zákl. přenesená",J308,0)</f>
        <v>0</v>
      </c>
      <c r="BH308" s="144">
        <f>IF(N308="sníž. přenesená",J308,0)</f>
        <v>0</v>
      </c>
      <c r="BI308" s="144">
        <f>IF(N308="nulová",J308,0)</f>
        <v>0</v>
      </c>
      <c r="BJ308" s="17" t="s">
        <v>88</v>
      </c>
      <c r="BK308" s="144">
        <f>ROUND(I308*H308,2)</f>
        <v>0</v>
      </c>
      <c r="BL308" s="17" t="s">
        <v>530</v>
      </c>
      <c r="BM308" s="143" t="s">
        <v>1980</v>
      </c>
    </row>
    <row r="309" spans="2:65" s="13" customFormat="1" ht="11.25">
      <c r="B309" s="152"/>
      <c r="D309" s="146" t="s">
        <v>172</v>
      </c>
      <c r="E309" s="153" t="s">
        <v>1</v>
      </c>
      <c r="F309" s="154" t="s">
        <v>88</v>
      </c>
      <c r="H309" s="155">
        <v>1</v>
      </c>
      <c r="I309" s="156"/>
      <c r="L309" s="152"/>
      <c r="M309" s="157"/>
      <c r="T309" s="158"/>
      <c r="AT309" s="153" t="s">
        <v>172</v>
      </c>
      <c r="AU309" s="153" t="s">
        <v>170</v>
      </c>
      <c r="AV309" s="13" t="s">
        <v>90</v>
      </c>
      <c r="AW309" s="13" t="s">
        <v>34</v>
      </c>
      <c r="AX309" s="13" t="s">
        <v>88</v>
      </c>
      <c r="AY309" s="153" t="s">
        <v>161</v>
      </c>
    </row>
    <row r="310" spans="2:65" s="1" customFormat="1" ht="33" customHeight="1">
      <c r="B310" s="32"/>
      <c r="C310" s="132" t="s">
        <v>608</v>
      </c>
      <c r="D310" s="132" t="s">
        <v>165</v>
      </c>
      <c r="E310" s="133" t="s">
        <v>1887</v>
      </c>
      <c r="F310" s="134" t="s">
        <v>1888</v>
      </c>
      <c r="G310" s="135" t="s">
        <v>407</v>
      </c>
      <c r="H310" s="136">
        <v>3</v>
      </c>
      <c r="I310" s="137"/>
      <c r="J310" s="138">
        <f>ROUND(I310*H310,2)</f>
        <v>0</v>
      </c>
      <c r="K310" s="134" t="s">
        <v>180</v>
      </c>
      <c r="L310" s="32"/>
      <c r="M310" s="139" t="s">
        <v>1</v>
      </c>
      <c r="N310" s="140" t="s">
        <v>45</v>
      </c>
      <c r="P310" s="141">
        <f>O310*H310</f>
        <v>0</v>
      </c>
      <c r="Q310" s="141">
        <v>0</v>
      </c>
      <c r="R310" s="141">
        <f>Q310*H310</f>
        <v>0</v>
      </c>
      <c r="S310" s="141">
        <v>0</v>
      </c>
      <c r="T310" s="142">
        <f>S310*H310</f>
        <v>0</v>
      </c>
      <c r="AR310" s="143" t="s">
        <v>530</v>
      </c>
      <c r="AT310" s="143" t="s">
        <v>165</v>
      </c>
      <c r="AU310" s="143" t="s">
        <v>170</v>
      </c>
      <c r="AY310" s="17" t="s">
        <v>161</v>
      </c>
      <c r="BE310" s="144">
        <f>IF(N310="základní",J310,0)</f>
        <v>0</v>
      </c>
      <c r="BF310" s="144">
        <f>IF(N310="snížená",J310,0)</f>
        <v>0</v>
      </c>
      <c r="BG310" s="144">
        <f>IF(N310="zákl. přenesená",J310,0)</f>
        <v>0</v>
      </c>
      <c r="BH310" s="144">
        <f>IF(N310="sníž. přenesená",J310,0)</f>
        <v>0</v>
      </c>
      <c r="BI310" s="144">
        <f>IF(N310="nulová",J310,0)</f>
        <v>0</v>
      </c>
      <c r="BJ310" s="17" t="s">
        <v>88</v>
      </c>
      <c r="BK310" s="144">
        <f>ROUND(I310*H310,2)</f>
        <v>0</v>
      </c>
      <c r="BL310" s="17" t="s">
        <v>530</v>
      </c>
      <c r="BM310" s="143" t="s">
        <v>1981</v>
      </c>
    </row>
    <row r="311" spans="2:65" s="13" customFormat="1" ht="11.25">
      <c r="B311" s="152"/>
      <c r="D311" s="146" t="s">
        <v>172</v>
      </c>
      <c r="E311" s="153" t="s">
        <v>1</v>
      </c>
      <c r="F311" s="154" t="s">
        <v>170</v>
      </c>
      <c r="H311" s="155">
        <v>3</v>
      </c>
      <c r="I311" s="156"/>
      <c r="L311" s="152"/>
      <c r="M311" s="157"/>
      <c r="T311" s="158"/>
      <c r="AT311" s="153" t="s">
        <v>172</v>
      </c>
      <c r="AU311" s="153" t="s">
        <v>170</v>
      </c>
      <c r="AV311" s="13" t="s">
        <v>90</v>
      </c>
      <c r="AW311" s="13" t="s">
        <v>34</v>
      </c>
      <c r="AX311" s="13" t="s">
        <v>88</v>
      </c>
      <c r="AY311" s="153" t="s">
        <v>161</v>
      </c>
    </row>
    <row r="312" spans="2:65" s="1" customFormat="1" ht="16.5" customHeight="1">
      <c r="B312" s="32"/>
      <c r="C312" s="173" t="s">
        <v>616</v>
      </c>
      <c r="D312" s="173" t="s">
        <v>255</v>
      </c>
      <c r="E312" s="174" t="s">
        <v>1852</v>
      </c>
      <c r="F312" s="175" t="s">
        <v>1853</v>
      </c>
      <c r="G312" s="176" t="s">
        <v>407</v>
      </c>
      <c r="H312" s="177">
        <v>3</v>
      </c>
      <c r="I312" s="178"/>
      <c r="J312" s="179">
        <f>ROUND(I312*H312,2)</f>
        <v>0</v>
      </c>
      <c r="K312" s="175" t="s">
        <v>180</v>
      </c>
      <c r="L312" s="180"/>
      <c r="M312" s="181" t="s">
        <v>1</v>
      </c>
      <c r="N312" s="182" t="s">
        <v>45</v>
      </c>
      <c r="P312" s="141">
        <f>O312*H312</f>
        <v>0</v>
      </c>
      <c r="Q312" s="141">
        <v>2.2000000000000001E-4</v>
      </c>
      <c r="R312" s="141">
        <f>Q312*H312</f>
        <v>6.6E-4</v>
      </c>
      <c r="S312" s="141">
        <v>0</v>
      </c>
      <c r="T312" s="142">
        <f>S312*H312</f>
        <v>0</v>
      </c>
      <c r="AR312" s="143" t="s">
        <v>1928</v>
      </c>
      <c r="AT312" s="143" t="s">
        <v>255</v>
      </c>
      <c r="AU312" s="143" t="s">
        <v>170</v>
      </c>
      <c r="AY312" s="17" t="s">
        <v>161</v>
      </c>
      <c r="BE312" s="144">
        <f>IF(N312="základní",J312,0)</f>
        <v>0</v>
      </c>
      <c r="BF312" s="144">
        <f>IF(N312="snížená",J312,0)</f>
        <v>0</v>
      </c>
      <c r="BG312" s="144">
        <f>IF(N312="zákl. přenesená",J312,0)</f>
        <v>0</v>
      </c>
      <c r="BH312" s="144">
        <f>IF(N312="sníž. přenesená",J312,0)</f>
        <v>0</v>
      </c>
      <c r="BI312" s="144">
        <f>IF(N312="nulová",J312,0)</f>
        <v>0</v>
      </c>
      <c r="BJ312" s="17" t="s">
        <v>88</v>
      </c>
      <c r="BK312" s="144">
        <f>ROUND(I312*H312,2)</f>
        <v>0</v>
      </c>
      <c r="BL312" s="17" t="s">
        <v>530</v>
      </c>
      <c r="BM312" s="143" t="s">
        <v>1982</v>
      </c>
    </row>
    <row r="313" spans="2:65" s="13" customFormat="1" ht="11.25">
      <c r="B313" s="152"/>
      <c r="D313" s="146" t="s">
        <v>172</v>
      </c>
      <c r="E313" s="153" t="s">
        <v>1</v>
      </c>
      <c r="F313" s="154" t="s">
        <v>170</v>
      </c>
      <c r="H313" s="155">
        <v>3</v>
      </c>
      <c r="I313" s="156"/>
      <c r="L313" s="152"/>
      <c r="M313" s="157"/>
      <c r="T313" s="158"/>
      <c r="AT313" s="153" t="s">
        <v>172</v>
      </c>
      <c r="AU313" s="153" t="s">
        <v>170</v>
      </c>
      <c r="AV313" s="13" t="s">
        <v>90</v>
      </c>
      <c r="AW313" s="13" t="s">
        <v>34</v>
      </c>
      <c r="AX313" s="13" t="s">
        <v>88</v>
      </c>
      <c r="AY313" s="153" t="s">
        <v>161</v>
      </c>
    </row>
    <row r="314" spans="2:65" s="1" customFormat="1" ht="33" customHeight="1">
      <c r="B314" s="32"/>
      <c r="C314" s="132" t="s">
        <v>621</v>
      </c>
      <c r="D314" s="132" t="s">
        <v>165</v>
      </c>
      <c r="E314" s="133" t="s">
        <v>1905</v>
      </c>
      <c r="F314" s="134" t="s">
        <v>1906</v>
      </c>
      <c r="G314" s="135" t="s">
        <v>407</v>
      </c>
      <c r="H314" s="136">
        <v>1</v>
      </c>
      <c r="I314" s="137"/>
      <c r="J314" s="138">
        <f>ROUND(I314*H314,2)</f>
        <v>0</v>
      </c>
      <c r="K314" s="134" t="s">
        <v>180</v>
      </c>
      <c r="L314" s="32"/>
      <c r="M314" s="139" t="s">
        <v>1</v>
      </c>
      <c r="N314" s="140" t="s">
        <v>45</v>
      </c>
      <c r="P314" s="141">
        <f>O314*H314</f>
        <v>0</v>
      </c>
      <c r="Q314" s="141">
        <v>0</v>
      </c>
      <c r="R314" s="141">
        <f>Q314*H314</f>
        <v>0</v>
      </c>
      <c r="S314" s="141">
        <v>0</v>
      </c>
      <c r="T314" s="142">
        <f>S314*H314</f>
        <v>0</v>
      </c>
      <c r="AR314" s="143" t="s">
        <v>530</v>
      </c>
      <c r="AT314" s="143" t="s">
        <v>165</v>
      </c>
      <c r="AU314" s="143" t="s">
        <v>170</v>
      </c>
      <c r="AY314" s="17" t="s">
        <v>161</v>
      </c>
      <c r="BE314" s="144">
        <f>IF(N314="základní",J314,0)</f>
        <v>0</v>
      </c>
      <c r="BF314" s="144">
        <f>IF(N314="snížená",J314,0)</f>
        <v>0</v>
      </c>
      <c r="BG314" s="144">
        <f>IF(N314="zákl. přenesená",J314,0)</f>
        <v>0</v>
      </c>
      <c r="BH314" s="144">
        <f>IF(N314="sníž. přenesená",J314,0)</f>
        <v>0</v>
      </c>
      <c r="BI314" s="144">
        <f>IF(N314="nulová",J314,0)</f>
        <v>0</v>
      </c>
      <c r="BJ314" s="17" t="s">
        <v>88</v>
      </c>
      <c r="BK314" s="144">
        <f>ROUND(I314*H314,2)</f>
        <v>0</v>
      </c>
      <c r="BL314" s="17" t="s">
        <v>530</v>
      </c>
      <c r="BM314" s="143" t="s">
        <v>1983</v>
      </c>
    </row>
    <row r="315" spans="2:65" s="13" customFormat="1" ht="11.25">
      <c r="B315" s="152"/>
      <c r="D315" s="146" t="s">
        <v>172</v>
      </c>
      <c r="E315" s="153" t="s">
        <v>1</v>
      </c>
      <c r="F315" s="154" t="s">
        <v>88</v>
      </c>
      <c r="H315" s="155">
        <v>1</v>
      </c>
      <c r="I315" s="156"/>
      <c r="L315" s="152"/>
      <c r="M315" s="157"/>
      <c r="T315" s="158"/>
      <c r="AT315" s="153" t="s">
        <v>172</v>
      </c>
      <c r="AU315" s="153" t="s">
        <v>170</v>
      </c>
      <c r="AV315" s="13" t="s">
        <v>90</v>
      </c>
      <c r="AW315" s="13" t="s">
        <v>34</v>
      </c>
      <c r="AX315" s="13" t="s">
        <v>88</v>
      </c>
      <c r="AY315" s="153" t="s">
        <v>161</v>
      </c>
    </row>
    <row r="316" spans="2:65" s="1" customFormat="1" ht="16.5" customHeight="1">
      <c r="B316" s="32"/>
      <c r="C316" s="173" t="s">
        <v>625</v>
      </c>
      <c r="D316" s="173" t="s">
        <v>255</v>
      </c>
      <c r="E316" s="174" t="s">
        <v>1691</v>
      </c>
      <c r="F316" s="175" t="s">
        <v>1692</v>
      </c>
      <c r="G316" s="176" t="s">
        <v>407</v>
      </c>
      <c r="H316" s="177">
        <v>1</v>
      </c>
      <c r="I316" s="178"/>
      <c r="J316" s="179">
        <f>ROUND(I316*H316,2)</f>
        <v>0</v>
      </c>
      <c r="K316" s="175" t="s">
        <v>180</v>
      </c>
      <c r="L316" s="180"/>
      <c r="M316" s="181" t="s">
        <v>1</v>
      </c>
      <c r="N316" s="182" t="s">
        <v>45</v>
      </c>
      <c r="P316" s="141">
        <f>O316*H316</f>
        <v>0</v>
      </c>
      <c r="Q316" s="141">
        <v>3.8999999999999999E-4</v>
      </c>
      <c r="R316" s="141">
        <f>Q316*H316</f>
        <v>3.8999999999999999E-4</v>
      </c>
      <c r="S316" s="141">
        <v>0</v>
      </c>
      <c r="T316" s="142">
        <f>S316*H316</f>
        <v>0</v>
      </c>
      <c r="AR316" s="143" t="s">
        <v>1928</v>
      </c>
      <c r="AT316" s="143" t="s">
        <v>255</v>
      </c>
      <c r="AU316" s="143" t="s">
        <v>170</v>
      </c>
      <c r="AY316" s="17" t="s">
        <v>161</v>
      </c>
      <c r="BE316" s="144">
        <f>IF(N316="základní",J316,0)</f>
        <v>0</v>
      </c>
      <c r="BF316" s="144">
        <f>IF(N316="snížená",J316,0)</f>
        <v>0</v>
      </c>
      <c r="BG316" s="144">
        <f>IF(N316="zákl. přenesená",J316,0)</f>
        <v>0</v>
      </c>
      <c r="BH316" s="144">
        <f>IF(N316="sníž. přenesená",J316,0)</f>
        <v>0</v>
      </c>
      <c r="BI316" s="144">
        <f>IF(N316="nulová",J316,0)</f>
        <v>0</v>
      </c>
      <c r="BJ316" s="17" t="s">
        <v>88</v>
      </c>
      <c r="BK316" s="144">
        <f>ROUND(I316*H316,2)</f>
        <v>0</v>
      </c>
      <c r="BL316" s="17" t="s">
        <v>530</v>
      </c>
      <c r="BM316" s="143" t="s">
        <v>1984</v>
      </c>
    </row>
    <row r="317" spans="2:65" s="13" customFormat="1" ht="11.25">
      <c r="B317" s="152"/>
      <c r="D317" s="146" t="s">
        <v>172</v>
      </c>
      <c r="E317" s="153" t="s">
        <v>1</v>
      </c>
      <c r="F317" s="154" t="s">
        <v>88</v>
      </c>
      <c r="H317" s="155">
        <v>1</v>
      </c>
      <c r="I317" s="156"/>
      <c r="L317" s="152"/>
      <c r="M317" s="157"/>
      <c r="T317" s="158"/>
      <c r="AT317" s="153" t="s">
        <v>172</v>
      </c>
      <c r="AU317" s="153" t="s">
        <v>170</v>
      </c>
      <c r="AV317" s="13" t="s">
        <v>90</v>
      </c>
      <c r="AW317" s="13" t="s">
        <v>34</v>
      </c>
      <c r="AX317" s="13" t="s">
        <v>88</v>
      </c>
      <c r="AY317" s="153" t="s">
        <v>161</v>
      </c>
    </row>
    <row r="318" spans="2:65" s="11" customFormat="1" ht="20.85" customHeight="1">
      <c r="B318" s="120"/>
      <c r="D318" s="121" t="s">
        <v>79</v>
      </c>
      <c r="E318" s="130" t="s">
        <v>1985</v>
      </c>
      <c r="F318" s="130" t="s">
        <v>1986</v>
      </c>
      <c r="I318" s="123"/>
      <c r="J318" s="131">
        <f>BK318</f>
        <v>0</v>
      </c>
      <c r="L318" s="120"/>
      <c r="M318" s="125"/>
      <c r="P318" s="126">
        <f>SUM(P319:P356)</f>
        <v>0</v>
      </c>
      <c r="R318" s="126">
        <f>SUM(R319:R356)</f>
        <v>6.7339999999999997E-2</v>
      </c>
      <c r="T318" s="127">
        <f>SUM(T319:T356)</f>
        <v>0</v>
      </c>
      <c r="AR318" s="121" t="s">
        <v>170</v>
      </c>
      <c r="AT318" s="128" t="s">
        <v>79</v>
      </c>
      <c r="AU318" s="128" t="s">
        <v>90</v>
      </c>
      <c r="AY318" s="121" t="s">
        <v>161</v>
      </c>
      <c r="BK318" s="129">
        <f>SUM(BK319:BK356)</f>
        <v>0</v>
      </c>
    </row>
    <row r="319" spans="2:65" s="1" customFormat="1" ht="16.5" customHeight="1">
      <c r="B319" s="32"/>
      <c r="C319" s="132" t="s">
        <v>630</v>
      </c>
      <c r="D319" s="132" t="s">
        <v>165</v>
      </c>
      <c r="E319" s="133" t="s">
        <v>1987</v>
      </c>
      <c r="F319" s="134" t="s">
        <v>1988</v>
      </c>
      <c r="G319" s="135" t="s">
        <v>407</v>
      </c>
      <c r="H319" s="136">
        <v>60</v>
      </c>
      <c r="I319" s="137"/>
      <c r="J319" s="138">
        <f>ROUND(I319*H319,2)</f>
        <v>0</v>
      </c>
      <c r="K319" s="134" t="s">
        <v>180</v>
      </c>
      <c r="L319" s="32"/>
      <c r="M319" s="139" t="s">
        <v>1</v>
      </c>
      <c r="N319" s="140" t="s">
        <v>45</v>
      </c>
      <c r="P319" s="141">
        <f>O319*H319</f>
        <v>0</v>
      </c>
      <c r="Q319" s="141">
        <v>3.0000000000000001E-5</v>
      </c>
      <c r="R319" s="141">
        <f>Q319*H319</f>
        <v>1.8E-3</v>
      </c>
      <c r="S319" s="141">
        <v>0</v>
      </c>
      <c r="T319" s="142">
        <f>S319*H319</f>
        <v>0</v>
      </c>
      <c r="AR319" s="143" t="s">
        <v>530</v>
      </c>
      <c r="AT319" s="143" t="s">
        <v>165</v>
      </c>
      <c r="AU319" s="143" t="s">
        <v>170</v>
      </c>
      <c r="AY319" s="17" t="s">
        <v>161</v>
      </c>
      <c r="BE319" s="144">
        <f>IF(N319="základní",J319,0)</f>
        <v>0</v>
      </c>
      <c r="BF319" s="144">
        <f>IF(N319="snížená",J319,0)</f>
        <v>0</v>
      </c>
      <c r="BG319" s="144">
        <f>IF(N319="zákl. přenesená",J319,0)</f>
        <v>0</v>
      </c>
      <c r="BH319" s="144">
        <f>IF(N319="sníž. přenesená",J319,0)</f>
        <v>0</v>
      </c>
      <c r="BI319" s="144">
        <f>IF(N319="nulová",J319,0)</f>
        <v>0</v>
      </c>
      <c r="BJ319" s="17" t="s">
        <v>88</v>
      </c>
      <c r="BK319" s="144">
        <f>ROUND(I319*H319,2)</f>
        <v>0</v>
      </c>
      <c r="BL319" s="17" t="s">
        <v>530</v>
      </c>
      <c r="BM319" s="143" t="s">
        <v>1989</v>
      </c>
    </row>
    <row r="320" spans="2:65" s="1" customFormat="1" ht="21.75" customHeight="1">
      <c r="B320" s="32"/>
      <c r="C320" s="173" t="s">
        <v>635</v>
      </c>
      <c r="D320" s="173" t="s">
        <v>255</v>
      </c>
      <c r="E320" s="174" t="s">
        <v>1990</v>
      </c>
      <c r="F320" s="175" t="s">
        <v>1991</v>
      </c>
      <c r="G320" s="176" t="s">
        <v>407</v>
      </c>
      <c r="H320" s="177">
        <v>24</v>
      </c>
      <c r="I320" s="178"/>
      <c r="J320" s="179">
        <f>ROUND(I320*H320,2)</f>
        <v>0</v>
      </c>
      <c r="K320" s="175" t="s">
        <v>1</v>
      </c>
      <c r="L320" s="180"/>
      <c r="M320" s="181" t="s">
        <v>1</v>
      </c>
      <c r="N320" s="182" t="s">
        <v>45</v>
      </c>
      <c r="P320" s="141">
        <f>O320*H320</f>
        <v>0</v>
      </c>
      <c r="Q320" s="141">
        <v>2.7999999999999998E-4</v>
      </c>
      <c r="R320" s="141">
        <f>Q320*H320</f>
        <v>6.7199999999999994E-3</v>
      </c>
      <c r="S320" s="141">
        <v>0</v>
      </c>
      <c r="T320" s="142">
        <f>S320*H320</f>
        <v>0</v>
      </c>
      <c r="AR320" s="143" t="s">
        <v>1928</v>
      </c>
      <c r="AT320" s="143" t="s">
        <v>255</v>
      </c>
      <c r="AU320" s="143" t="s">
        <v>170</v>
      </c>
      <c r="AY320" s="17" t="s">
        <v>161</v>
      </c>
      <c r="BE320" s="144">
        <f>IF(N320="základní",J320,0)</f>
        <v>0</v>
      </c>
      <c r="BF320" s="144">
        <f>IF(N320="snížená",J320,0)</f>
        <v>0</v>
      </c>
      <c r="BG320" s="144">
        <f>IF(N320="zákl. přenesená",J320,0)</f>
        <v>0</v>
      </c>
      <c r="BH320" s="144">
        <f>IF(N320="sníž. přenesená",J320,0)</f>
        <v>0</v>
      </c>
      <c r="BI320" s="144">
        <f>IF(N320="nulová",J320,0)</f>
        <v>0</v>
      </c>
      <c r="BJ320" s="17" t="s">
        <v>88</v>
      </c>
      <c r="BK320" s="144">
        <f>ROUND(I320*H320,2)</f>
        <v>0</v>
      </c>
      <c r="BL320" s="17" t="s">
        <v>530</v>
      </c>
      <c r="BM320" s="143" t="s">
        <v>1992</v>
      </c>
    </row>
    <row r="321" spans="2:65" s="13" customFormat="1" ht="11.25">
      <c r="B321" s="152"/>
      <c r="D321" s="146" t="s">
        <v>172</v>
      </c>
      <c r="E321" s="153" t="s">
        <v>1</v>
      </c>
      <c r="F321" s="154" t="s">
        <v>1993</v>
      </c>
      <c r="H321" s="155">
        <v>24</v>
      </c>
      <c r="I321" s="156"/>
      <c r="L321" s="152"/>
      <c r="M321" s="157"/>
      <c r="T321" s="158"/>
      <c r="AT321" s="153" t="s">
        <v>172</v>
      </c>
      <c r="AU321" s="153" t="s">
        <v>170</v>
      </c>
      <c r="AV321" s="13" t="s">
        <v>90</v>
      </c>
      <c r="AW321" s="13" t="s">
        <v>34</v>
      </c>
      <c r="AX321" s="13" t="s">
        <v>88</v>
      </c>
      <c r="AY321" s="153" t="s">
        <v>161</v>
      </c>
    </row>
    <row r="322" spans="2:65" s="1" customFormat="1" ht="16.5" customHeight="1">
      <c r="B322" s="32"/>
      <c r="C322" s="173" t="s">
        <v>643</v>
      </c>
      <c r="D322" s="173" t="s">
        <v>255</v>
      </c>
      <c r="E322" s="174" t="s">
        <v>1994</v>
      </c>
      <c r="F322" s="175" t="s">
        <v>1995</v>
      </c>
      <c r="G322" s="176" t="s">
        <v>407</v>
      </c>
      <c r="H322" s="177">
        <v>24</v>
      </c>
      <c r="I322" s="178"/>
      <c r="J322" s="179">
        <f>ROUND(I322*H322,2)</f>
        <v>0</v>
      </c>
      <c r="K322" s="175" t="s">
        <v>1</v>
      </c>
      <c r="L322" s="180"/>
      <c r="M322" s="181" t="s">
        <v>1</v>
      </c>
      <c r="N322" s="182" t="s">
        <v>45</v>
      </c>
      <c r="P322" s="141">
        <f>O322*H322</f>
        <v>0</v>
      </c>
      <c r="Q322" s="141">
        <v>1.0000000000000001E-5</v>
      </c>
      <c r="R322" s="141">
        <f>Q322*H322</f>
        <v>2.4000000000000003E-4</v>
      </c>
      <c r="S322" s="141">
        <v>0</v>
      </c>
      <c r="T322" s="142">
        <f>S322*H322</f>
        <v>0</v>
      </c>
      <c r="AR322" s="143" t="s">
        <v>1928</v>
      </c>
      <c r="AT322" s="143" t="s">
        <v>255</v>
      </c>
      <c r="AU322" s="143" t="s">
        <v>170</v>
      </c>
      <c r="AY322" s="17" t="s">
        <v>161</v>
      </c>
      <c r="BE322" s="144">
        <f>IF(N322="základní",J322,0)</f>
        <v>0</v>
      </c>
      <c r="BF322" s="144">
        <f>IF(N322="snížená",J322,0)</f>
        <v>0</v>
      </c>
      <c r="BG322" s="144">
        <f>IF(N322="zákl. přenesená",J322,0)</f>
        <v>0</v>
      </c>
      <c r="BH322" s="144">
        <f>IF(N322="sníž. přenesená",J322,0)</f>
        <v>0</v>
      </c>
      <c r="BI322" s="144">
        <f>IF(N322="nulová",J322,0)</f>
        <v>0</v>
      </c>
      <c r="BJ322" s="17" t="s">
        <v>88</v>
      </c>
      <c r="BK322" s="144">
        <f>ROUND(I322*H322,2)</f>
        <v>0</v>
      </c>
      <c r="BL322" s="17" t="s">
        <v>530</v>
      </c>
      <c r="BM322" s="143" t="s">
        <v>1996</v>
      </c>
    </row>
    <row r="323" spans="2:65" s="13" customFormat="1" ht="11.25">
      <c r="B323" s="152"/>
      <c r="D323" s="146" t="s">
        <v>172</v>
      </c>
      <c r="E323" s="153" t="s">
        <v>1</v>
      </c>
      <c r="F323" s="154" t="s">
        <v>1993</v>
      </c>
      <c r="H323" s="155">
        <v>24</v>
      </c>
      <c r="I323" s="156"/>
      <c r="L323" s="152"/>
      <c r="M323" s="157"/>
      <c r="T323" s="158"/>
      <c r="AT323" s="153" t="s">
        <v>172</v>
      </c>
      <c r="AU323" s="153" t="s">
        <v>170</v>
      </c>
      <c r="AV323" s="13" t="s">
        <v>90</v>
      </c>
      <c r="AW323" s="13" t="s">
        <v>34</v>
      </c>
      <c r="AX323" s="13" t="s">
        <v>88</v>
      </c>
      <c r="AY323" s="153" t="s">
        <v>161</v>
      </c>
    </row>
    <row r="324" spans="2:65" s="1" customFormat="1" ht="24.2" customHeight="1">
      <c r="B324" s="32"/>
      <c r="C324" s="173" t="s">
        <v>651</v>
      </c>
      <c r="D324" s="173" t="s">
        <v>255</v>
      </c>
      <c r="E324" s="174" t="s">
        <v>1997</v>
      </c>
      <c r="F324" s="175" t="s">
        <v>1998</v>
      </c>
      <c r="G324" s="176" t="s">
        <v>407</v>
      </c>
      <c r="H324" s="177">
        <v>12</v>
      </c>
      <c r="I324" s="178"/>
      <c r="J324" s="179">
        <f>ROUND(I324*H324,2)</f>
        <v>0</v>
      </c>
      <c r="K324" s="175" t="s">
        <v>180</v>
      </c>
      <c r="L324" s="180"/>
      <c r="M324" s="181" t="s">
        <v>1</v>
      </c>
      <c r="N324" s="182" t="s">
        <v>45</v>
      </c>
      <c r="P324" s="141">
        <f>O324*H324</f>
        <v>0</v>
      </c>
      <c r="Q324" s="141">
        <v>6.0999999999999997E-4</v>
      </c>
      <c r="R324" s="141">
        <f>Q324*H324</f>
        <v>7.3200000000000001E-3</v>
      </c>
      <c r="S324" s="141">
        <v>0</v>
      </c>
      <c r="T324" s="142">
        <f>S324*H324</f>
        <v>0</v>
      </c>
      <c r="AR324" s="143" t="s">
        <v>1928</v>
      </c>
      <c r="AT324" s="143" t="s">
        <v>255</v>
      </c>
      <c r="AU324" s="143" t="s">
        <v>170</v>
      </c>
      <c r="AY324" s="17" t="s">
        <v>161</v>
      </c>
      <c r="BE324" s="144">
        <f>IF(N324="základní",J324,0)</f>
        <v>0</v>
      </c>
      <c r="BF324" s="144">
        <f>IF(N324="snížená",J324,0)</f>
        <v>0</v>
      </c>
      <c r="BG324" s="144">
        <f>IF(N324="zákl. přenesená",J324,0)</f>
        <v>0</v>
      </c>
      <c r="BH324" s="144">
        <f>IF(N324="sníž. přenesená",J324,0)</f>
        <v>0</v>
      </c>
      <c r="BI324" s="144">
        <f>IF(N324="nulová",J324,0)</f>
        <v>0</v>
      </c>
      <c r="BJ324" s="17" t="s">
        <v>88</v>
      </c>
      <c r="BK324" s="144">
        <f>ROUND(I324*H324,2)</f>
        <v>0</v>
      </c>
      <c r="BL324" s="17" t="s">
        <v>530</v>
      </c>
      <c r="BM324" s="143" t="s">
        <v>1999</v>
      </c>
    </row>
    <row r="325" spans="2:65" s="13" customFormat="1" ht="11.25">
      <c r="B325" s="152"/>
      <c r="D325" s="146" t="s">
        <v>172</v>
      </c>
      <c r="E325" s="153" t="s">
        <v>1</v>
      </c>
      <c r="F325" s="154" t="s">
        <v>2000</v>
      </c>
      <c r="H325" s="155">
        <v>12</v>
      </c>
      <c r="I325" s="156"/>
      <c r="L325" s="152"/>
      <c r="M325" s="157"/>
      <c r="T325" s="158"/>
      <c r="AT325" s="153" t="s">
        <v>172</v>
      </c>
      <c r="AU325" s="153" t="s">
        <v>170</v>
      </c>
      <c r="AV325" s="13" t="s">
        <v>90</v>
      </c>
      <c r="AW325" s="13" t="s">
        <v>34</v>
      </c>
      <c r="AX325" s="13" t="s">
        <v>88</v>
      </c>
      <c r="AY325" s="153" t="s">
        <v>161</v>
      </c>
    </row>
    <row r="326" spans="2:65" s="1" customFormat="1" ht="16.5" customHeight="1">
      <c r="B326" s="32"/>
      <c r="C326" s="132" t="s">
        <v>657</v>
      </c>
      <c r="D326" s="132" t="s">
        <v>165</v>
      </c>
      <c r="E326" s="133" t="s">
        <v>2001</v>
      </c>
      <c r="F326" s="134" t="s">
        <v>2002</v>
      </c>
      <c r="G326" s="135" t="s">
        <v>407</v>
      </c>
      <c r="H326" s="136">
        <v>10</v>
      </c>
      <c r="I326" s="137"/>
      <c r="J326" s="138">
        <f>ROUND(I326*H326,2)</f>
        <v>0</v>
      </c>
      <c r="K326" s="134" t="s">
        <v>180</v>
      </c>
      <c r="L326" s="32"/>
      <c r="M326" s="139" t="s">
        <v>1</v>
      </c>
      <c r="N326" s="140" t="s">
        <v>45</v>
      </c>
      <c r="P326" s="141">
        <f>O326*H326</f>
        <v>0</v>
      </c>
      <c r="Q326" s="141">
        <v>3.0000000000000001E-5</v>
      </c>
      <c r="R326" s="141">
        <f>Q326*H326</f>
        <v>3.0000000000000003E-4</v>
      </c>
      <c r="S326" s="141">
        <v>0</v>
      </c>
      <c r="T326" s="142">
        <f>S326*H326</f>
        <v>0</v>
      </c>
      <c r="AR326" s="143" t="s">
        <v>530</v>
      </c>
      <c r="AT326" s="143" t="s">
        <v>165</v>
      </c>
      <c r="AU326" s="143" t="s">
        <v>170</v>
      </c>
      <c r="AY326" s="17" t="s">
        <v>161</v>
      </c>
      <c r="BE326" s="144">
        <f>IF(N326="základní",J326,0)</f>
        <v>0</v>
      </c>
      <c r="BF326" s="144">
        <f>IF(N326="snížená",J326,0)</f>
        <v>0</v>
      </c>
      <c r="BG326" s="144">
        <f>IF(N326="zákl. přenesená",J326,0)</f>
        <v>0</v>
      </c>
      <c r="BH326" s="144">
        <f>IF(N326="sníž. přenesená",J326,0)</f>
        <v>0</v>
      </c>
      <c r="BI326" s="144">
        <f>IF(N326="nulová",J326,0)</f>
        <v>0</v>
      </c>
      <c r="BJ326" s="17" t="s">
        <v>88</v>
      </c>
      <c r="BK326" s="144">
        <f>ROUND(I326*H326,2)</f>
        <v>0</v>
      </c>
      <c r="BL326" s="17" t="s">
        <v>530</v>
      </c>
      <c r="BM326" s="143" t="s">
        <v>2003</v>
      </c>
    </row>
    <row r="327" spans="2:65" s="1" customFormat="1" ht="21.75" customHeight="1">
      <c r="B327" s="32"/>
      <c r="C327" s="173" t="s">
        <v>663</v>
      </c>
      <c r="D327" s="173" t="s">
        <v>255</v>
      </c>
      <c r="E327" s="174" t="s">
        <v>2004</v>
      </c>
      <c r="F327" s="175" t="s">
        <v>2005</v>
      </c>
      <c r="G327" s="176" t="s">
        <v>407</v>
      </c>
      <c r="H327" s="177">
        <v>4</v>
      </c>
      <c r="I327" s="178"/>
      <c r="J327" s="179">
        <f>ROUND(I327*H327,2)</f>
        <v>0</v>
      </c>
      <c r="K327" s="175" t="s">
        <v>1</v>
      </c>
      <c r="L327" s="180"/>
      <c r="M327" s="181" t="s">
        <v>1</v>
      </c>
      <c r="N327" s="182" t="s">
        <v>45</v>
      </c>
      <c r="P327" s="141">
        <f>O327*H327</f>
        <v>0</v>
      </c>
      <c r="Q327" s="141">
        <v>1.2999999999999999E-3</v>
      </c>
      <c r="R327" s="141">
        <f>Q327*H327</f>
        <v>5.1999999999999998E-3</v>
      </c>
      <c r="S327" s="141">
        <v>0</v>
      </c>
      <c r="T327" s="142">
        <f>S327*H327</f>
        <v>0</v>
      </c>
      <c r="AR327" s="143" t="s">
        <v>1928</v>
      </c>
      <c r="AT327" s="143" t="s">
        <v>255</v>
      </c>
      <c r="AU327" s="143" t="s">
        <v>170</v>
      </c>
      <c r="AY327" s="17" t="s">
        <v>161</v>
      </c>
      <c r="BE327" s="144">
        <f>IF(N327="základní",J327,0)</f>
        <v>0</v>
      </c>
      <c r="BF327" s="144">
        <f>IF(N327="snížená",J327,0)</f>
        <v>0</v>
      </c>
      <c r="BG327" s="144">
        <f>IF(N327="zákl. přenesená",J327,0)</f>
        <v>0</v>
      </c>
      <c r="BH327" s="144">
        <f>IF(N327="sníž. přenesená",J327,0)</f>
        <v>0</v>
      </c>
      <c r="BI327" s="144">
        <f>IF(N327="nulová",J327,0)</f>
        <v>0</v>
      </c>
      <c r="BJ327" s="17" t="s">
        <v>88</v>
      </c>
      <c r="BK327" s="144">
        <f>ROUND(I327*H327,2)</f>
        <v>0</v>
      </c>
      <c r="BL327" s="17" t="s">
        <v>530</v>
      </c>
      <c r="BM327" s="143" t="s">
        <v>2006</v>
      </c>
    </row>
    <row r="328" spans="2:65" s="13" customFormat="1" ht="11.25">
      <c r="B328" s="152"/>
      <c r="D328" s="146" t="s">
        <v>172</v>
      </c>
      <c r="E328" s="153" t="s">
        <v>1</v>
      </c>
      <c r="F328" s="154" t="s">
        <v>2007</v>
      </c>
      <c r="H328" s="155">
        <v>4</v>
      </c>
      <c r="I328" s="156"/>
      <c r="L328" s="152"/>
      <c r="M328" s="157"/>
      <c r="T328" s="158"/>
      <c r="AT328" s="153" t="s">
        <v>172</v>
      </c>
      <c r="AU328" s="153" t="s">
        <v>170</v>
      </c>
      <c r="AV328" s="13" t="s">
        <v>90</v>
      </c>
      <c r="AW328" s="13" t="s">
        <v>34</v>
      </c>
      <c r="AX328" s="13" t="s">
        <v>88</v>
      </c>
      <c r="AY328" s="153" t="s">
        <v>161</v>
      </c>
    </row>
    <row r="329" spans="2:65" s="1" customFormat="1" ht="16.5" customHeight="1">
      <c r="B329" s="32"/>
      <c r="C329" s="173" t="s">
        <v>668</v>
      </c>
      <c r="D329" s="173" t="s">
        <v>255</v>
      </c>
      <c r="E329" s="174" t="s">
        <v>2008</v>
      </c>
      <c r="F329" s="175" t="s">
        <v>2009</v>
      </c>
      <c r="G329" s="176" t="s">
        <v>407</v>
      </c>
      <c r="H329" s="177">
        <v>4</v>
      </c>
      <c r="I329" s="178"/>
      <c r="J329" s="179">
        <f>ROUND(I329*H329,2)</f>
        <v>0</v>
      </c>
      <c r="K329" s="175" t="s">
        <v>1</v>
      </c>
      <c r="L329" s="180"/>
      <c r="M329" s="181" t="s">
        <v>1</v>
      </c>
      <c r="N329" s="182" t="s">
        <v>45</v>
      </c>
      <c r="P329" s="141">
        <f>O329*H329</f>
        <v>0</v>
      </c>
      <c r="Q329" s="141">
        <v>6.9999999999999994E-5</v>
      </c>
      <c r="R329" s="141">
        <f>Q329*H329</f>
        <v>2.7999999999999998E-4</v>
      </c>
      <c r="S329" s="141">
        <v>0</v>
      </c>
      <c r="T329" s="142">
        <f>S329*H329</f>
        <v>0</v>
      </c>
      <c r="AR329" s="143" t="s">
        <v>1928</v>
      </c>
      <c r="AT329" s="143" t="s">
        <v>255</v>
      </c>
      <c r="AU329" s="143" t="s">
        <v>170</v>
      </c>
      <c r="AY329" s="17" t="s">
        <v>161</v>
      </c>
      <c r="BE329" s="144">
        <f>IF(N329="základní",J329,0)</f>
        <v>0</v>
      </c>
      <c r="BF329" s="144">
        <f>IF(N329="snížená",J329,0)</f>
        <v>0</v>
      </c>
      <c r="BG329" s="144">
        <f>IF(N329="zákl. přenesená",J329,0)</f>
        <v>0</v>
      </c>
      <c r="BH329" s="144">
        <f>IF(N329="sníž. přenesená",J329,0)</f>
        <v>0</v>
      </c>
      <c r="BI329" s="144">
        <f>IF(N329="nulová",J329,0)</f>
        <v>0</v>
      </c>
      <c r="BJ329" s="17" t="s">
        <v>88</v>
      </c>
      <c r="BK329" s="144">
        <f>ROUND(I329*H329,2)</f>
        <v>0</v>
      </c>
      <c r="BL329" s="17" t="s">
        <v>530</v>
      </c>
      <c r="BM329" s="143" t="s">
        <v>2010</v>
      </c>
    </row>
    <row r="330" spans="2:65" s="13" customFormat="1" ht="11.25">
      <c r="B330" s="152"/>
      <c r="D330" s="146" t="s">
        <v>172</v>
      </c>
      <c r="E330" s="153" t="s">
        <v>1</v>
      </c>
      <c r="F330" s="154" t="s">
        <v>2007</v>
      </c>
      <c r="H330" s="155">
        <v>4</v>
      </c>
      <c r="I330" s="156"/>
      <c r="L330" s="152"/>
      <c r="M330" s="157"/>
      <c r="T330" s="158"/>
      <c r="AT330" s="153" t="s">
        <v>172</v>
      </c>
      <c r="AU330" s="153" t="s">
        <v>170</v>
      </c>
      <c r="AV330" s="13" t="s">
        <v>90</v>
      </c>
      <c r="AW330" s="13" t="s">
        <v>34</v>
      </c>
      <c r="AX330" s="13" t="s">
        <v>88</v>
      </c>
      <c r="AY330" s="153" t="s">
        <v>161</v>
      </c>
    </row>
    <row r="331" spans="2:65" s="1" customFormat="1" ht="24.2" customHeight="1">
      <c r="B331" s="32"/>
      <c r="C331" s="173" t="s">
        <v>674</v>
      </c>
      <c r="D331" s="173" t="s">
        <v>255</v>
      </c>
      <c r="E331" s="174" t="s">
        <v>2011</v>
      </c>
      <c r="F331" s="175" t="s">
        <v>2012</v>
      </c>
      <c r="G331" s="176" t="s">
        <v>407</v>
      </c>
      <c r="H331" s="177">
        <v>2</v>
      </c>
      <c r="I331" s="178"/>
      <c r="J331" s="179">
        <f>ROUND(I331*H331,2)</f>
        <v>0</v>
      </c>
      <c r="K331" s="175" t="s">
        <v>180</v>
      </c>
      <c r="L331" s="180"/>
      <c r="M331" s="181" t="s">
        <v>1</v>
      </c>
      <c r="N331" s="182" t="s">
        <v>45</v>
      </c>
      <c r="P331" s="141">
        <f>O331*H331</f>
        <v>0</v>
      </c>
      <c r="Q331" s="141">
        <v>2.0799999999999998E-3</v>
      </c>
      <c r="R331" s="141">
        <f>Q331*H331</f>
        <v>4.1599999999999996E-3</v>
      </c>
      <c r="S331" s="141">
        <v>0</v>
      </c>
      <c r="T331" s="142">
        <f>S331*H331</f>
        <v>0</v>
      </c>
      <c r="AR331" s="143" t="s">
        <v>1928</v>
      </c>
      <c r="AT331" s="143" t="s">
        <v>255</v>
      </c>
      <c r="AU331" s="143" t="s">
        <v>170</v>
      </c>
      <c r="AY331" s="17" t="s">
        <v>161</v>
      </c>
      <c r="BE331" s="144">
        <f>IF(N331="základní",J331,0)</f>
        <v>0</v>
      </c>
      <c r="BF331" s="144">
        <f>IF(N331="snížená",J331,0)</f>
        <v>0</v>
      </c>
      <c r="BG331" s="144">
        <f>IF(N331="zákl. přenesená",J331,0)</f>
        <v>0</v>
      </c>
      <c r="BH331" s="144">
        <f>IF(N331="sníž. přenesená",J331,0)</f>
        <v>0</v>
      </c>
      <c r="BI331" s="144">
        <f>IF(N331="nulová",J331,0)</f>
        <v>0</v>
      </c>
      <c r="BJ331" s="17" t="s">
        <v>88</v>
      </c>
      <c r="BK331" s="144">
        <f>ROUND(I331*H331,2)</f>
        <v>0</v>
      </c>
      <c r="BL331" s="17" t="s">
        <v>530</v>
      </c>
      <c r="BM331" s="143" t="s">
        <v>2013</v>
      </c>
    </row>
    <row r="332" spans="2:65" s="13" customFormat="1" ht="11.25">
      <c r="B332" s="152"/>
      <c r="D332" s="146" t="s">
        <v>172</v>
      </c>
      <c r="E332" s="153" t="s">
        <v>1</v>
      </c>
      <c r="F332" s="154" t="s">
        <v>90</v>
      </c>
      <c r="H332" s="155">
        <v>2</v>
      </c>
      <c r="I332" s="156"/>
      <c r="L332" s="152"/>
      <c r="M332" s="157"/>
      <c r="T332" s="158"/>
      <c r="AT332" s="153" t="s">
        <v>172</v>
      </c>
      <c r="AU332" s="153" t="s">
        <v>170</v>
      </c>
      <c r="AV332" s="13" t="s">
        <v>90</v>
      </c>
      <c r="AW332" s="13" t="s">
        <v>34</v>
      </c>
      <c r="AX332" s="13" t="s">
        <v>88</v>
      </c>
      <c r="AY332" s="153" t="s">
        <v>161</v>
      </c>
    </row>
    <row r="333" spans="2:65" s="1" customFormat="1" ht="33" customHeight="1">
      <c r="B333" s="32"/>
      <c r="C333" s="132" t="s">
        <v>679</v>
      </c>
      <c r="D333" s="132" t="s">
        <v>165</v>
      </c>
      <c r="E333" s="133" t="s">
        <v>2014</v>
      </c>
      <c r="F333" s="134" t="s">
        <v>2015</v>
      </c>
      <c r="G333" s="135" t="s">
        <v>266</v>
      </c>
      <c r="H333" s="136">
        <v>88</v>
      </c>
      <c r="I333" s="137"/>
      <c r="J333" s="138">
        <f>ROUND(I333*H333,2)</f>
        <v>0</v>
      </c>
      <c r="K333" s="134" t="s">
        <v>180</v>
      </c>
      <c r="L333" s="32"/>
      <c r="M333" s="139" t="s">
        <v>1</v>
      </c>
      <c r="N333" s="140" t="s">
        <v>45</v>
      </c>
      <c r="P333" s="141">
        <f>O333*H333</f>
        <v>0</v>
      </c>
      <c r="Q333" s="141">
        <v>0</v>
      </c>
      <c r="R333" s="141">
        <f>Q333*H333</f>
        <v>0</v>
      </c>
      <c r="S333" s="141">
        <v>0</v>
      </c>
      <c r="T333" s="142">
        <f>S333*H333</f>
        <v>0</v>
      </c>
      <c r="AR333" s="143" t="s">
        <v>530</v>
      </c>
      <c r="AT333" s="143" t="s">
        <v>165</v>
      </c>
      <c r="AU333" s="143" t="s">
        <v>170</v>
      </c>
      <c r="AY333" s="17" t="s">
        <v>161</v>
      </c>
      <c r="BE333" s="144">
        <f>IF(N333="základní",J333,0)</f>
        <v>0</v>
      </c>
      <c r="BF333" s="144">
        <f>IF(N333="snížená",J333,0)</f>
        <v>0</v>
      </c>
      <c r="BG333" s="144">
        <f>IF(N333="zákl. přenesená",J333,0)</f>
        <v>0</v>
      </c>
      <c r="BH333" s="144">
        <f>IF(N333="sníž. přenesená",J333,0)</f>
        <v>0</v>
      </c>
      <c r="BI333" s="144">
        <f>IF(N333="nulová",J333,0)</f>
        <v>0</v>
      </c>
      <c r="BJ333" s="17" t="s">
        <v>88</v>
      </c>
      <c r="BK333" s="144">
        <f>ROUND(I333*H333,2)</f>
        <v>0</v>
      </c>
      <c r="BL333" s="17" t="s">
        <v>530</v>
      </c>
      <c r="BM333" s="143" t="s">
        <v>2016</v>
      </c>
    </row>
    <row r="334" spans="2:65" s="13" customFormat="1" ht="11.25">
      <c r="B334" s="152"/>
      <c r="D334" s="146" t="s">
        <v>172</v>
      </c>
      <c r="E334" s="153" t="s">
        <v>1</v>
      </c>
      <c r="F334" s="154" t="s">
        <v>2017</v>
      </c>
      <c r="H334" s="155">
        <v>88</v>
      </c>
      <c r="I334" s="156"/>
      <c r="L334" s="152"/>
      <c r="M334" s="157"/>
      <c r="T334" s="158"/>
      <c r="AT334" s="153" t="s">
        <v>172</v>
      </c>
      <c r="AU334" s="153" t="s">
        <v>170</v>
      </c>
      <c r="AV334" s="13" t="s">
        <v>90</v>
      </c>
      <c r="AW334" s="13" t="s">
        <v>34</v>
      </c>
      <c r="AX334" s="13" t="s">
        <v>88</v>
      </c>
      <c r="AY334" s="153" t="s">
        <v>161</v>
      </c>
    </row>
    <row r="335" spans="2:65" s="1" customFormat="1" ht="24.2" customHeight="1">
      <c r="B335" s="32"/>
      <c r="C335" s="173" t="s">
        <v>685</v>
      </c>
      <c r="D335" s="173" t="s">
        <v>255</v>
      </c>
      <c r="E335" s="174" t="s">
        <v>2018</v>
      </c>
      <c r="F335" s="175" t="s">
        <v>2019</v>
      </c>
      <c r="G335" s="176" t="s">
        <v>266</v>
      </c>
      <c r="H335" s="177">
        <v>88</v>
      </c>
      <c r="I335" s="178"/>
      <c r="J335" s="179">
        <f>ROUND(I335*H335,2)</f>
        <v>0</v>
      </c>
      <c r="K335" s="175" t="s">
        <v>180</v>
      </c>
      <c r="L335" s="180"/>
      <c r="M335" s="181" t="s">
        <v>1</v>
      </c>
      <c r="N335" s="182" t="s">
        <v>45</v>
      </c>
      <c r="P335" s="141">
        <f>O335*H335</f>
        <v>0</v>
      </c>
      <c r="Q335" s="141">
        <v>2.7999999999999998E-4</v>
      </c>
      <c r="R335" s="141">
        <f>Q335*H335</f>
        <v>2.4639999999999999E-2</v>
      </c>
      <c r="S335" s="141">
        <v>0</v>
      </c>
      <c r="T335" s="142">
        <f>S335*H335</f>
        <v>0</v>
      </c>
      <c r="AR335" s="143" t="s">
        <v>1849</v>
      </c>
      <c r="AT335" s="143" t="s">
        <v>255</v>
      </c>
      <c r="AU335" s="143" t="s">
        <v>170</v>
      </c>
      <c r="AY335" s="17" t="s">
        <v>161</v>
      </c>
      <c r="BE335" s="144">
        <f>IF(N335="základní",J335,0)</f>
        <v>0</v>
      </c>
      <c r="BF335" s="144">
        <f>IF(N335="snížená",J335,0)</f>
        <v>0</v>
      </c>
      <c r="BG335" s="144">
        <f>IF(N335="zákl. přenesená",J335,0)</f>
        <v>0</v>
      </c>
      <c r="BH335" s="144">
        <f>IF(N335="sníž. přenesená",J335,0)</f>
        <v>0</v>
      </c>
      <c r="BI335" s="144">
        <f>IF(N335="nulová",J335,0)</f>
        <v>0</v>
      </c>
      <c r="BJ335" s="17" t="s">
        <v>88</v>
      </c>
      <c r="BK335" s="144">
        <f>ROUND(I335*H335,2)</f>
        <v>0</v>
      </c>
      <c r="BL335" s="17" t="s">
        <v>1849</v>
      </c>
      <c r="BM335" s="143" t="s">
        <v>2020</v>
      </c>
    </row>
    <row r="336" spans="2:65" s="1" customFormat="1" ht="33" customHeight="1">
      <c r="B336" s="32"/>
      <c r="C336" s="132" t="s">
        <v>691</v>
      </c>
      <c r="D336" s="132" t="s">
        <v>165</v>
      </c>
      <c r="E336" s="133" t="s">
        <v>1843</v>
      </c>
      <c r="F336" s="134" t="s">
        <v>1844</v>
      </c>
      <c r="G336" s="135" t="s">
        <v>266</v>
      </c>
      <c r="H336" s="136">
        <v>6</v>
      </c>
      <c r="I336" s="137"/>
      <c r="J336" s="138">
        <f>ROUND(I336*H336,2)</f>
        <v>0</v>
      </c>
      <c r="K336" s="134" t="s">
        <v>180</v>
      </c>
      <c r="L336" s="32"/>
      <c r="M336" s="139" t="s">
        <v>1</v>
      </c>
      <c r="N336" s="140" t="s">
        <v>45</v>
      </c>
      <c r="P336" s="141">
        <f>O336*H336</f>
        <v>0</v>
      </c>
      <c r="Q336" s="141">
        <v>0</v>
      </c>
      <c r="R336" s="141">
        <f>Q336*H336</f>
        <v>0</v>
      </c>
      <c r="S336" s="141">
        <v>0</v>
      </c>
      <c r="T336" s="142">
        <f>S336*H336</f>
        <v>0</v>
      </c>
      <c r="AR336" s="143" t="s">
        <v>530</v>
      </c>
      <c r="AT336" s="143" t="s">
        <v>165</v>
      </c>
      <c r="AU336" s="143" t="s">
        <v>170</v>
      </c>
      <c r="AY336" s="17" t="s">
        <v>161</v>
      </c>
      <c r="BE336" s="144">
        <f>IF(N336="základní",J336,0)</f>
        <v>0</v>
      </c>
      <c r="BF336" s="144">
        <f>IF(N336="snížená",J336,0)</f>
        <v>0</v>
      </c>
      <c r="BG336" s="144">
        <f>IF(N336="zákl. přenesená",J336,0)</f>
        <v>0</v>
      </c>
      <c r="BH336" s="144">
        <f>IF(N336="sníž. přenesená",J336,0)</f>
        <v>0</v>
      </c>
      <c r="BI336" s="144">
        <f>IF(N336="nulová",J336,0)</f>
        <v>0</v>
      </c>
      <c r="BJ336" s="17" t="s">
        <v>88</v>
      </c>
      <c r="BK336" s="144">
        <f>ROUND(I336*H336,2)</f>
        <v>0</v>
      </c>
      <c r="BL336" s="17" t="s">
        <v>530</v>
      </c>
      <c r="BM336" s="143" t="s">
        <v>2021</v>
      </c>
    </row>
    <row r="337" spans="2:65" s="13" customFormat="1" ht="11.25">
      <c r="B337" s="152"/>
      <c r="D337" s="146" t="s">
        <v>172</v>
      </c>
      <c r="E337" s="153" t="s">
        <v>1</v>
      </c>
      <c r="F337" s="154" t="s">
        <v>2022</v>
      </c>
      <c r="H337" s="155">
        <v>6</v>
      </c>
      <c r="I337" s="156"/>
      <c r="L337" s="152"/>
      <c r="M337" s="157"/>
      <c r="T337" s="158"/>
      <c r="AT337" s="153" t="s">
        <v>172</v>
      </c>
      <c r="AU337" s="153" t="s">
        <v>170</v>
      </c>
      <c r="AV337" s="13" t="s">
        <v>90</v>
      </c>
      <c r="AW337" s="13" t="s">
        <v>34</v>
      </c>
      <c r="AX337" s="13" t="s">
        <v>88</v>
      </c>
      <c r="AY337" s="153" t="s">
        <v>161</v>
      </c>
    </row>
    <row r="338" spans="2:65" s="1" customFormat="1" ht="24.2" customHeight="1">
      <c r="B338" s="32"/>
      <c r="C338" s="173" t="s">
        <v>698</v>
      </c>
      <c r="D338" s="173" t="s">
        <v>255</v>
      </c>
      <c r="E338" s="174" t="s">
        <v>1847</v>
      </c>
      <c r="F338" s="175" t="s">
        <v>1848</v>
      </c>
      <c r="G338" s="176" t="s">
        <v>266</v>
      </c>
      <c r="H338" s="177">
        <v>6</v>
      </c>
      <c r="I338" s="178"/>
      <c r="J338" s="179">
        <f>ROUND(I338*H338,2)</f>
        <v>0</v>
      </c>
      <c r="K338" s="175" t="s">
        <v>180</v>
      </c>
      <c r="L338" s="180"/>
      <c r="M338" s="181" t="s">
        <v>1</v>
      </c>
      <c r="N338" s="182" t="s">
        <v>45</v>
      </c>
      <c r="P338" s="141">
        <f>O338*H338</f>
        <v>0</v>
      </c>
      <c r="Q338" s="141">
        <v>1.0499999999999999E-3</v>
      </c>
      <c r="R338" s="141">
        <f>Q338*H338</f>
        <v>6.3E-3</v>
      </c>
      <c r="S338" s="141">
        <v>0</v>
      </c>
      <c r="T338" s="142">
        <f>S338*H338</f>
        <v>0</v>
      </c>
      <c r="AR338" s="143" t="s">
        <v>1849</v>
      </c>
      <c r="AT338" s="143" t="s">
        <v>255</v>
      </c>
      <c r="AU338" s="143" t="s">
        <v>170</v>
      </c>
      <c r="AY338" s="17" t="s">
        <v>161</v>
      </c>
      <c r="BE338" s="144">
        <f>IF(N338="základní",J338,0)</f>
        <v>0</v>
      </c>
      <c r="BF338" s="144">
        <f>IF(N338="snížená",J338,0)</f>
        <v>0</v>
      </c>
      <c r="BG338" s="144">
        <f>IF(N338="zákl. přenesená",J338,0)</f>
        <v>0</v>
      </c>
      <c r="BH338" s="144">
        <f>IF(N338="sníž. přenesená",J338,0)</f>
        <v>0</v>
      </c>
      <c r="BI338" s="144">
        <f>IF(N338="nulová",J338,0)</f>
        <v>0</v>
      </c>
      <c r="BJ338" s="17" t="s">
        <v>88</v>
      </c>
      <c r="BK338" s="144">
        <f>ROUND(I338*H338,2)</f>
        <v>0</v>
      </c>
      <c r="BL338" s="17" t="s">
        <v>1849</v>
      </c>
      <c r="BM338" s="143" t="s">
        <v>2023</v>
      </c>
    </row>
    <row r="339" spans="2:65" s="1" customFormat="1" ht="33" customHeight="1">
      <c r="B339" s="32"/>
      <c r="C339" s="132" t="s">
        <v>705</v>
      </c>
      <c r="D339" s="132" t="s">
        <v>165</v>
      </c>
      <c r="E339" s="133" t="s">
        <v>2024</v>
      </c>
      <c r="F339" s="134" t="s">
        <v>2025</v>
      </c>
      <c r="G339" s="135" t="s">
        <v>407</v>
      </c>
      <c r="H339" s="136">
        <v>12</v>
      </c>
      <c r="I339" s="137"/>
      <c r="J339" s="138">
        <f>ROUND(I339*H339,2)</f>
        <v>0</v>
      </c>
      <c r="K339" s="134" t="s">
        <v>180</v>
      </c>
      <c r="L339" s="32"/>
      <c r="M339" s="139" t="s">
        <v>1</v>
      </c>
      <c r="N339" s="140" t="s">
        <v>45</v>
      </c>
      <c r="P339" s="141">
        <f>O339*H339</f>
        <v>0</v>
      </c>
      <c r="Q339" s="141">
        <v>0</v>
      </c>
      <c r="R339" s="141">
        <f>Q339*H339</f>
        <v>0</v>
      </c>
      <c r="S339" s="141">
        <v>0</v>
      </c>
      <c r="T339" s="142">
        <f>S339*H339</f>
        <v>0</v>
      </c>
      <c r="AR339" s="143" t="s">
        <v>530</v>
      </c>
      <c r="AT339" s="143" t="s">
        <v>165</v>
      </c>
      <c r="AU339" s="143" t="s">
        <v>170</v>
      </c>
      <c r="AY339" s="17" t="s">
        <v>161</v>
      </c>
      <c r="BE339" s="144">
        <f>IF(N339="základní",J339,0)</f>
        <v>0</v>
      </c>
      <c r="BF339" s="144">
        <f>IF(N339="snížená",J339,0)</f>
        <v>0</v>
      </c>
      <c r="BG339" s="144">
        <f>IF(N339="zákl. přenesená",J339,0)</f>
        <v>0</v>
      </c>
      <c r="BH339" s="144">
        <f>IF(N339="sníž. přenesená",J339,0)</f>
        <v>0</v>
      </c>
      <c r="BI339" s="144">
        <f>IF(N339="nulová",J339,0)</f>
        <v>0</v>
      </c>
      <c r="BJ339" s="17" t="s">
        <v>88</v>
      </c>
      <c r="BK339" s="144">
        <f>ROUND(I339*H339,2)</f>
        <v>0</v>
      </c>
      <c r="BL339" s="17" t="s">
        <v>530</v>
      </c>
      <c r="BM339" s="143" t="s">
        <v>2026</v>
      </c>
    </row>
    <row r="340" spans="2:65" s="1" customFormat="1" ht="16.5" customHeight="1">
      <c r="B340" s="32"/>
      <c r="C340" s="173" t="s">
        <v>710</v>
      </c>
      <c r="D340" s="173" t="s">
        <v>255</v>
      </c>
      <c r="E340" s="174" t="s">
        <v>2027</v>
      </c>
      <c r="F340" s="175" t="s">
        <v>2028</v>
      </c>
      <c r="G340" s="176" t="s">
        <v>407</v>
      </c>
      <c r="H340" s="177">
        <v>12</v>
      </c>
      <c r="I340" s="178"/>
      <c r="J340" s="179">
        <f>ROUND(I340*H340,2)</f>
        <v>0</v>
      </c>
      <c r="K340" s="175" t="s">
        <v>180</v>
      </c>
      <c r="L340" s="180"/>
      <c r="M340" s="181" t="s">
        <v>1</v>
      </c>
      <c r="N340" s="182" t="s">
        <v>45</v>
      </c>
      <c r="P340" s="141">
        <f>O340*H340</f>
        <v>0</v>
      </c>
      <c r="Q340" s="141">
        <v>8.0000000000000007E-5</v>
      </c>
      <c r="R340" s="141">
        <f>Q340*H340</f>
        <v>9.6000000000000013E-4</v>
      </c>
      <c r="S340" s="141">
        <v>0</v>
      </c>
      <c r="T340" s="142">
        <f>S340*H340</f>
        <v>0</v>
      </c>
      <c r="AR340" s="143" t="s">
        <v>1928</v>
      </c>
      <c r="AT340" s="143" t="s">
        <v>255</v>
      </c>
      <c r="AU340" s="143" t="s">
        <v>170</v>
      </c>
      <c r="AY340" s="17" t="s">
        <v>161</v>
      </c>
      <c r="BE340" s="144">
        <f>IF(N340="základní",J340,0)</f>
        <v>0</v>
      </c>
      <c r="BF340" s="144">
        <f>IF(N340="snížená",J340,0)</f>
        <v>0</v>
      </c>
      <c r="BG340" s="144">
        <f>IF(N340="zákl. přenesená",J340,0)</f>
        <v>0</v>
      </c>
      <c r="BH340" s="144">
        <f>IF(N340="sníž. přenesená",J340,0)</f>
        <v>0</v>
      </c>
      <c r="BI340" s="144">
        <f>IF(N340="nulová",J340,0)</f>
        <v>0</v>
      </c>
      <c r="BJ340" s="17" t="s">
        <v>88</v>
      </c>
      <c r="BK340" s="144">
        <f>ROUND(I340*H340,2)</f>
        <v>0</v>
      </c>
      <c r="BL340" s="17" t="s">
        <v>530</v>
      </c>
      <c r="BM340" s="143" t="s">
        <v>2029</v>
      </c>
    </row>
    <row r="341" spans="2:65" s="13" customFormat="1" ht="11.25">
      <c r="B341" s="152"/>
      <c r="D341" s="146" t="s">
        <v>172</v>
      </c>
      <c r="E341" s="153" t="s">
        <v>1</v>
      </c>
      <c r="F341" s="154" t="s">
        <v>2030</v>
      </c>
      <c r="H341" s="155">
        <v>12</v>
      </c>
      <c r="I341" s="156"/>
      <c r="L341" s="152"/>
      <c r="M341" s="157"/>
      <c r="T341" s="158"/>
      <c r="AT341" s="153" t="s">
        <v>172</v>
      </c>
      <c r="AU341" s="153" t="s">
        <v>170</v>
      </c>
      <c r="AV341" s="13" t="s">
        <v>90</v>
      </c>
      <c r="AW341" s="13" t="s">
        <v>34</v>
      </c>
      <c r="AX341" s="13" t="s">
        <v>88</v>
      </c>
      <c r="AY341" s="153" t="s">
        <v>161</v>
      </c>
    </row>
    <row r="342" spans="2:65" s="1" customFormat="1" ht="33" customHeight="1">
      <c r="B342" s="32"/>
      <c r="C342" s="132" t="s">
        <v>715</v>
      </c>
      <c r="D342" s="132" t="s">
        <v>165</v>
      </c>
      <c r="E342" s="133" t="s">
        <v>1887</v>
      </c>
      <c r="F342" s="134" t="s">
        <v>1888</v>
      </c>
      <c r="G342" s="135" t="s">
        <v>407</v>
      </c>
      <c r="H342" s="136">
        <v>2</v>
      </c>
      <c r="I342" s="137"/>
      <c r="J342" s="138">
        <f>ROUND(I342*H342,2)</f>
        <v>0</v>
      </c>
      <c r="K342" s="134" t="s">
        <v>180</v>
      </c>
      <c r="L342" s="32"/>
      <c r="M342" s="139" t="s">
        <v>1</v>
      </c>
      <c r="N342" s="140" t="s">
        <v>45</v>
      </c>
      <c r="P342" s="141">
        <f>O342*H342</f>
        <v>0</v>
      </c>
      <c r="Q342" s="141">
        <v>0</v>
      </c>
      <c r="R342" s="141">
        <f>Q342*H342</f>
        <v>0</v>
      </c>
      <c r="S342" s="141">
        <v>0</v>
      </c>
      <c r="T342" s="142">
        <f>S342*H342</f>
        <v>0</v>
      </c>
      <c r="AR342" s="143" t="s">
        <v>530</v>
      </c>
      <c r="AT342" s="143" t="s">
        <v>165</v>
      </c>
      <c r="AU342" s="143" t="s">
        <v>170</v>
      </c>
      <c r="AY342" s="17" t="s">
        <v>161</v>
      </c>
      <c r="BE342" s="144">
        <f>IF(N342="základní",J342,0)</f>
        <v>0</v>
      </c>
      <c r="BF342" s="144">
        <f>IF(N342="snížená",J342,0)</f>
        <v>0</v>
      </c>
      <c r="BG342" s="144">
        <f>IF(N342="zákl. přenesená",J342,0)</f>
        <v>0</v>
      </c>
      <c r="BH342" s="144">
        <f>IF(N342="sníž. přenesená",J342,0)</f>
        <v>0</v>
      </c>
      <c r="BI342" s="144">
        <f>IF(N342="nulová",J342,0)</f>
        <v>0</v>
      </c>
      <c r="BJ342" s="17" t="s">
        <v>88</v>
      </c>
      <c r="BK342" s="144">
        <f>ROUND(I342*H342,2)</f>
        <v>0</v>
      </c>
      <c r="BL342" s="17" t="s">
        <v>530</v>
      </c>
      <c r="BM342" s="143" t="s">
        <v>2031</v>
      </c>
    </row>
    <row r="343" spans="2:65" s="1" customFormat="1" ht="16.5" customHeight="1">
      <c r="B343" s="32"/>
      <c r="C343" s="173" t="s">
        <v>719</v>
      </c>
      <c r="D343" s="173" t="s">
        <v>255</v>
      </c>
      <c r="E343" s="174" t="s">
        <v>1894</v>
      </c>
      <c r="F343" s="175" t="s">
        <v>1895</v>
      </c>
      <c r="G343" s="176" t="s">
        <v>407</v>
      </c>
      <c r="H343" s="177">
        <v>2</v>
      </c>
      <c r="I343" s="178"/>
      <c r="J343" s="179">
        <f>ROUND(I343*H343,2)</f>
        <v>0</v>
      </c>
      <c r="K343" s="175" t="s">
        <v>180</v>
      </c>
      <c r="L343" s="180"/>
      <c r="M343" s="181" t="s">
        <v>1</v>
      </c>
      <c r="N343" s="182" t="s">
        <v>45</v>
      </c>
      <c r="P343" s="141">
        <f>O343*H343</f>
        <v>0</v>
      </c>
      <c r="Q343" s="141">
        <v>3.2000000000000003E-4</v>
      </c>
      <c r="R343" s="141">
        <f>Q343*H343</f>
        <v>6.4000000000000005E-4</v>
      </c>
      <c r="S343" s="141">
        <v>0</v>
      </c>
      <c r="T343" s="142">
        <f>S343*H343</f>
        <v>0</v>
      </c>
      <c r="AR343" s="143" t="s">
        <v>1849</v>
      </c>
      <c r="AT343" s="143" t="s">
        <v>255</v>
      </c>
      <c r="AU343" s="143" t="s">
        <v>170</v>
      </c>
      <c r="AY343" s="17" t="s">
        <v>161</v>
      </c>
      <c r="BE343" s="144">
        <f>IF(N343="základní",J343,0)</f>
        <v>0</v>
      </c>
      <c r="BF343" s="144">
        <f>IF(N343="snížená",J343,0)</f>
        <v>0</v>
      </c>
      <c r="BG343" s="144">
        <f>IF(N343="zákl. přenesená",J343,0)</f>
        <v>0</v>
      </c>
      <c r="BH343" s="144">
        <f>IF(N343="sníž. přenesená",J343,0)</f>
        <v>0</v>
      </c>
      <c r="BI343" s="144">
        <f>IF(N343="nulová",J343,0)</f>
        <v>0</v>
      </c>
      <c r="BJ343" s="17" t="s">
        <v>88</v>
      </c>
      <c r="BK343" s="144">
        <f>ROUND(I343*H343,2)</f>
        <v>0</v>
      </c>
      <c r="BL343" s="17" t="s">
        <v>1849</v>
      </c>
      <c r="BM343" s="143" t="s">
        <v>2032</v>
      </c>
    </row>
    <row r="344" spans="2:65" s="13" customFormat="1" ht="11.25">
      <c r="B344" s="152"/>
      <c r="D344" s="146" t="s">
        <v>172</v>
      </c>
      <c r="E344" s="153" t="s">
        <v>1</v>
      </c>
      <c r="F344" s="154" t="s">
        <v>90</v>
      </c>
      <c r="H344" s="155">
        <v>2</v>
      </c>
      <c r="I344" s="156"/>
      <c r="L344" s="152"/>
      <c r="M344" s="157"/>
      <c r="T344" s="158"/>
      <c r="AT344" s="153" t="s">
        <v>172</v>
      </c>
      <c r="AU344" s="153" t="s">
        <v>170</v>
      </c>
      <c r="AV344" s="13" t="s">
        <v>90</v>
      </c>
      <c r="AW344" s="13" t="s">
        <v>34</v>
      </c>
      <c r="AX344" s="13" t="s">
        <v>88</v>
      </c>
      <c r="AY344" s="153" t="s">
        <v>161</v>
      </c>
    </row>
    <row r="345" spans="2:65" s="1" customFormat="1" ht="33" customHeight="1">
      <c r="B345" s="32"/>
      <c r="C345" s="132" t="s">
        <v>724</v>
      </c>
      <c r="D345" s="132" t="s">
        <v>165</v>
      </c>
      <c r="E345" s="133" t="s">
        <v>1975</v>
      </c>
      <c r="F345" s="134" t="s">
        <v>1976</v>
      </c>
      <c r="G345" s="135" t="s">
        <v>407</v>
      </c>
      <c r="H345" s="136">
        <v>2</v>
      </c>
      <c r="I345" s="137"/>
      <c r="J345" s="138">
        <f>ROUND(I345*H345,2)</f>
        <v>0</v>
      </c>
      <c r="K345" s="134" t="s">
        <v>180</v>
      </c>
      <c r="L345" s="32"/>
      <c r="M345" s="139" t="s">
        <v>1</v>
      </c>
      <c r="N345" s="140" t="s">
        <v>45</v>
      </c>
      <c r="P345" s="141">
        <f>O345*H345</f>
        <v>0</v>
      </c>
      <c r="Q345" s="141">
        <v>0</v>
      </c>
      <c r="R345" s="141">
        <f>Q345*H345</f>
        <v>0</v>
      </c>
      <c r="S345" s="141">
        <v>0</v>
      </c>
      <c r="T345" s="142">
        <f>S345*H345</f>
        <v>0</v>
      </c>
      <c r="AR345" s="143" t="s">
        <v>530</v>
      </c>
      <c r="AT345" s="143" t="s">
        <v>165</v>
      </c>
      <c r="AU345" s="143" t="s">
        <v>170</v>
      </c>
      <c r="AY345" s="17" t="s">
        <v>161</v>
      </c>
      <c r="BE345" s="144">
        <f>IF(N345="základní",J345,0)</f>
        <v>0</v>
      </c>
      <c r="BF345" s="144">
        <f>IF(N345="snížená",J345,0)</f>
        <v>0</v>
      </c>
      <c r="BG345" s="144">
        <f>IF(N345="zákl. přenesená",J345,0)</f>
        <v>0</v>
      </c>
      <c r="BH345" s="144">
        <f>IF(N345="sníž. přenesená",J345,0)</f>
        <v>0</v>
      </c>
      <c r="BI345" s="144">
        <f>IF(N345="nulová",J345,0)</f>
        <v>0</v>
      </c>
      <c r="BJ345" s="17" t="s">
        <v>88</v>
      </c>
      <c r="BK345" s="144">
        <f>ROUND(I345*H345,2)</f>
        <v>0</v>
      </c>
      <c r="BL345" s="17" t="s">
        <v>530</v>
      </c>
      <c r="BM345" s="143" t="s">
        <v>2033</v>
      </c>
    </row>
    <row r="346" spans="2:65" s="1" customFormat="1" ht="21.75" customHeight="1">
      <c r="B346" s="32"/>
      <c r="C346" s="173" t="s">
        <v>728</v>
      </c>
      <c r="D346" s="173" t="s">
        <v>255</v>
      </c>
      <c r="E346" s="174" t="s">
        <v>2034</v>
      </c>
      <c r="F346" s="175" t="s">
        <v>2035</v>
      </c>
      <c r="G346" s="176" t="s">
        <v>407</v>
      </c>
      <c r="H346" s="177">
        <v>2</v>
      </c>
      <c r="I346" s="178"/>
      <c r="J346" s="179">
        <f>ROUND(I346*H346,2)</f>
        <v>0</v>
      </c>
      <c r="K346" s="175" t="s">
        <v>1</v>
      </c>
      <c r="L346" s="180"/>
      <c r="M346" s="181" t="s">
        <v>1</v>
      </c>
      <c r="N346" s="182" t="s">
        <v>45</v>
      </c>
      <c r="P346" s="141">
        <f>O346*H346</f>
        <v>0</v>
      </c>
      <c r="Q346" s="141">
        <v>7.2000000000000005E-4</v>
      </c>
      <c r="R346" s="141">
        <f>Q346*H346</f>
        <v>1.4400000000000001E-3</v>
      </c>
      <c r="S346" s="141">
        <v>0</v>
      </c>
      <c r="T346" s="142">
        <f>S346*H346</f>
        <v>0</v>
      </c>
      <c r="AR346" s="143" t="s">
        <v>1928</v>
      </c>
      <c r="AT346" s="143" t="s">
        <v>255</v>
      </c>
      <c r="AU346" s="143" t="s">
        <v>170</v>
      </c>
      <c r="AY346" s="17" t="s">
        <v>161</v>
      </c>
      <c r="BE346" s="144">
        <f>IF(N346="základní",J346,0)</f>
        <v>0</v>
      </c>
      <c r="BF346" s="144">
        <f>IF(N346="snížená",J346,0)</f>
        <v>0</v>
      </c>
      <c r="BG346" s="144">
        <f>IF(N346="zákl. přenesená",J346,0)</f>
        <v>0</v>
      </c>
      <c r="BH346" s="144">
        <f>IF(N346="sníž. přenesená",J346,0)</f>
        <v>0</v>
      </c>
      <c r="BI346" s="144">
        <f>IF(N346="nulová",J346,0)</f>
        <v>0</v>
      </c>
      <c r="BJ346" s="17" t="s">
        <v>88</v>
      </c>
      <c r="BK346" s="144">
        <f>ROUND(I346*H346,2)</f>
        <v>0</v>
      </c>
      <c r="BL346" s="17" t="s">
        <v>530</v>
      </c>
      <c r="BM346" s="143" t="s">
        <v>2036</v>
      </c>
    </row>
    <row r="347" spans="2:65" s="13" customFormat="1" ht="11.25">
      <c r="B347" s="152"/>
      <c r="D347" s="146" t="s">
        <v>172</v>
      </c>
      <c r="E347" s="153" t="s">
        <v>1</v>
      </c>
      <c r="F347" s="154" t="s">
        <v>90</v>
      </c>
      <c r="H347" s="155">
        <v>2</v>
      </c>
      <c r="I347" s="156"/>
      <c r="L347" s="152"/>
      <c r="M347" s="157"/>
      <c r="T347" s="158"/>
      <c r="AT347" s="153" t="s">
        <v>172</v>
      </c>
      <c r="AU347" s="153" t="s">
        <v>170</v>
      </c>
      <c r="AV347" s="13" t="s">
        <v>90</v>
      </c>
      <c r="AW347" s="13" t="s">
        <v>34</v>
      </c>
      <c r="AX347" s="13" t="s">
        <v>88</v>
      </c>
      <c r="AY347" s="153" t="s">
        <v>161</v>
      </c>
    </row>
    <row r="348" spans="2:65" s="1" customFormat="1" ht="33" customHeight="1">
      <c r="B348" s="32"/>
      <c r="C348" s="132" t="s">
        <v>733</v>
      </c>
      <c r="D348" s="132" t="s">
        <v>165</v>
      </c>
      <c r="E348" s="133" t="s">
        <v>1887</v>
      </c>
      <c r="F348" s="134" t="s">
        <v>1888</v>
      </c>
      <c r="G348" s="135" t="s">
        <v>407</v>
      </c>
      <c r="H348" s="136">
        <v>10</v>
      </c>
      <c r="I348" s="137"/>
      <c r="J348" s="138">
        <f>ROUND(I348*H348,2)</f>
        <v>0</v>
      </c>
      <c r="K348" s="134" t="s">
        <v>180</v>
      </c>
      <c r="L348" s="32"/>
      <c r="M348" s="139" t="s">
        <v>1</v>
      </c>
      <c r="N348" s="140" t="s">
        <v>45</v>
      </c>
      <c r="P348" s="141">
        <f>O348*H348</f>
        <v>0</v>
      </c>
      <c r="Q348" s="141">
        <v>0</v>
      </c>
      <c r="R348" s="141">
        <f>Q348*H348</f>
        <v>0</v>
      </c>
      <c r="S348" s="141">
        <v>0</v>
      </c>
      <c r="T348" s="142">
        <f>S348*H348</f>
        <v>0</v>
      </c>
      <c r="AR348" s="143" t="s">
        <v>530</v>
      </c>
      <c r="AT348" s="143" t="s">
        <v>165</v>
      </c>
      <c r="AU348" s="143" t="s">
        <v>170</v>
      </c>
      <c r="AY348" s="17" t="s">
        <v>161</v>
      </c>
      <c r="BE348" s="144">
        <f>IF(N348="základní",J348,0)</f>
        <v>0</v>
      </c>
      <c r="BF348" s="144">
        <f>IF(N348="snížená",J348,0)</f>
        <v>0</v>
      </c>
      <c r="BG348" s="144">
        <f>IF(N348="zákl. přenesená",J348,0)</f>
        <v>0</v>
      </c>
      <c r="BH348" s="144">
        <f>IF(N348="sníž. přenesená",J348,0)</f>
        <v>0</v>
      </c>
      <c r="BI348" s="144">
        <f>IF(N348="nulová",J348,0)</f>
        <v>0</v>
      </c>
      <c r="BJ348" s="17" t="s">
        <v>88</v>
      </c>
      <c r="BK348" s="144">
        <f>ROUND(I348*H348,2)</f>
        <v>0</v>
      </c>
      <c r="BL348" s="17" t="s">
        <v>530</v>
      </c>
      <c r="BM348" s="143" t="s">
        <v>2037</v>
      </c>
    </row>
    <row r="349" spans="2:65" s="1" customFormat="1" ht="21.75" customHeight="1">
      <c r="B349" s="32"/>
      <c r="C349" s="173" t="s">
        <v>738</v>
      </c>
      <c r="D349" s="173" t="s">
        <v>255</v>
      </c>
      <c r="E349" s="174" t="s">
        <v>2038</v>
      </c>
      <c r="F349" s="175" t="s">
        <v>2039</v>
      </c>
      <c r="G349" s="176" t="s">
        <v>407</v>
      </c>
      <c r="H349" s="177">
        <v>10</v>
      </c>
      <c r="I349" s="178"/>
      <c r="J349" s="179">
        <f>ROUND(I349*H349,2)</f>
        <v>0</v>
      </c>
      <c r="K349" s="175" t="s">
        <v>180</v>
      </c>
      <c r="L349" s="180"/>
      <c r="M349" s="181" t="s">
        <v>1</v>
      </c>
      <c r="N349" s="182" t="s">
        <v>45</v>
      </c>
      <c r="P349" s="141">
        <f>O349*H349</f>
        <v>0</v>
      </c>
      <c r="Q349" s="141">
        <v>5.9999999999999995E-4</v>
      </c>
      <c r="R349" s="141">
        <f>Q349*H349</f>
        <v>5.9999999999999993E-3</v>
      </c>
      <c r="S349" s="141">
        <v>0</v>
      </c>
      <c r="T349" s="142">
        <f>S349*H349</f>
        <v>0</v>
      </c>
      <c r="AR349" s="143" t="s">
        <v>1928</v>
      </c>
      <c r="AT349" s="143" t="s">
        <v>255</v>
      </c>
      <c r="AU349" s="143" t="s">
        <v>170</v>
      </c>
      <c r="AY349" s="17" t="s">
        <v>161</v>
      </c>
      <c r="BE349" s="144">
        <f>IF(N349="základní",J349,0)</f>
        <v>0</v>
      </c>
      <c r="BF349" s="144">
        <f>IF(N349="snížená",J349,0)</f>
        <v>0</v>
      </c>
      <c r="BG349" s="144">
        <f>IF(N349="zákl. přenesená",J349,0)</f>
        <v>0</v>
      </c>
      <c r="BH349" s="144">
        <f>IF(N349="sníž. přenesená",J349,0)</f>
        <v>0</v>
      </c>
      <c r="BI349" s="144">
        <f>IF(N349="nulová",J349,0)</f>
        <v>0</v>
      </c>
      <c r="BJ349" s="17" t="s">
        <v>88</v>
      </c>
      <c r="BK349" s="144">
        <f>ROUND(I349*H349,2)</f>
        <v>0</v>
      </c>
      <c r="BL349" s="17" t="s">
        <v>530</v>
      </c>
      <c r="BM349" s="143" t="s">
        <v>2040</v>
      </c>
    </row>
    <row r="350" spans="2:65" s="13" customFormat="1" ht="11.25">
      <c r="B350" s="152"/>
      <c r="D350" s="146" t="s">
        <v>172</v>
      </c>
      <c r="E350" s="153" t="s">
        <v>1</v>
      </c>
      <c r="F350" s="154" t="s">
        <v>2041</v>
      </c>
      <c r="H350" s="155">
        <v>10</v>
      </c>
      <c r="I350" s="156"/>
      <c r="L350" s="152"/>
      <c r="M350" s="157"/>
      <c r="T350" s="158"/>
      <c r="AT350" s="153" t="s">
        <v>172</v>
      </c>
      <c r="AU350" s="153" t="s">
        <v>170</v>
      </c>
      <c r="AV350" s="13" t="s">
        <v>90</v>
      </c>
      <c r="AW350" s="13" t="s">
        <v>34</v>
      </c>
      <c r="AX350" s="13" t="s">
        <v>88</v>
      </c>
      <c r="AY350" s="153" t="s">
        <v>161</v>
      </c>
    </row>
    <row r="351" spans="2:65" s="1" customFormat="1" ht="33" customHeight="1">
      <c r="B351" s="32"/>
      <c r="C351" s="132" t="s">
        <v>745</v>
      </c>
      <c r="D351" s="132" t="s">
        <v>165</v>
      </c>
      <c r="E351" s="133" t="s">
        <v>1905</v>
      </c>
      <c r="F351" s="134" t="s">
        <v>1906</v>
      </c>
      <c r="G351" s="135" t="s">
        <v>407</v>
      </c>
      <c r="H351" s="136">
        <v>2</v>
      </c>
      <c r="I351" s="137"/>
      <c r="J351" s="138">
        <f>ROUND(I351*H351,2)</f>
        <v>0</v>
      </c>
      <c r="K351" s="134" t="s">
        <v>180</v>
      </c>
      <c r="L351" s="32"/>
      <c r="M351" s="139" t="s">
        <v>1</v>
      </c>
      <c r="N351" s="140" t="s">
        <v>45</v>
      </c>
      <c r="P351" s="141">
        <f>O351*H351</f>
        <v>0</v>
      </c>
      <c r="Q351" s="141">
        <v>0</v>
      </c>
      <c r="R351" s="141">
        <f>Q351*H351</f>
        <v>0</v>
      </c>
      <c r="S351" s="141">
        <v>0</v>
      </c>
      <c r="T351" s="142">
        <f>S351*H351</f>
        <v>0</v>
      </c>
      <c r="AR351" s="143" t="s">
        <v>530</v>
      </c>
      <c r="AT351" s="143" t="s">
        <v>165</v>
      </c>
      <c r="AU351" s="143" t="s">
        <v>170</v>
      </c>
      <c r="AY351" s="17" t="s">
        <v>161</v>
      </c>
      <c r="BE351" s="144">
        <f>IF(N351="základní",J351,0)</f>
        <v>0</v>
      </c>
      <c r="BF351" s="144">
        <f>IF(N351="snížená",J351,0)</f>
        <v>0</v>
      </c>
      <c r="BG351" s="144">
        <f>IF(N351="zákl. přenesená",J351,0)</f>
        <v>0</v>
      </c>
      <c r="BH351" s="144">
        <f>IF(N351="sníž. přenesená",J351,0)</f>
        <v>0</v>
      </c>
      <c r="BI351" s="144">
        <f>IF(N351="nulová",J351,0)</f>
        <v>0</v>
      </c>
      <c r="BJ351" s="17" t="s">
        <v>88</v>
      </c>
      <c r="BK351" s="144">
        <f>ROUND(I351*H351,2)</f>
        <v>0</v>
      </c>
      <c r="BL351" s="17" t="s">
        <v>530</v>
      </c>
      <c r="BM351" s="143" t="s">
        <v>2042</v>
      </c>
    </row>
    <row r="352" spans="2:65" s="13" customFormat="1" ht="11.25">
      <c r="B352" s="152"/>
      <c r="D352" s="146" t="s">
        <v>172</v>
      </c>
      <c r="E352" s="153" t="s">
        <v>1</v>
      </c>
      <c r="F352" s="154" t="s">
        <v>90</v>
      </c>
      <c r="H352" s="155">
        <v>2</v>
      </c>
      <c r="I352" s="156"/>
      <c r="L352" s="152"/>
      <c r="M352" s="157"/>
      <c r="T352" s="158"/>
      <c r="AT352" s="153" t="s">
        <v>172</v>
      </c>
      <c r="AU352" s="153" t="s">
        <v>170</v>
      </c>
      <c r="AV352" s="13" t="s">
        <v>90</v>
      </c>
      <c r="AW352" s="13" t="s">
        <v>34</v>
      </c>
      <c r="AX352" s="13" t="s">
        <v>88</v>
      </c>
      <c r="AY352" s="153" t="s">
        <v>161</v>
      </c>
    </row>
    <row r="353" spans="2:65" s="1" customFormat="1" ht="21.75" customHeight="1">
      <c r="B353" s="32"/>
      <c r="C353" s="173" t="s">
        <v>751</v>
      </c>
      <c r="D353" s="173" t="s">
        <v>255</v>
      </c>
      <c r="E353" s="174" t="s">
        <v>2043</v>
      </c>
      <c r="F353" s="175" t="s">
        <v>2044</v>
      </c>
      <c r="G353" s="176" t="s">
        <v>407</v>
      </c>
      <c r="H353" s="177">
        <v>2</v>
      </c>
      <c r="I353" s="178"/>
      <c r="J353" s="179">
        <f>ROUND(I353*H353,2)</f>
        <v>0</v>
      </c>
      <c r="K353" s="175" t="s">
        <v>1</v>
      </c>
      <c r="L353" s="180"/>
      <c r="M353" s="181" t="s">
        <v>1</v>
      </c>
      <c r="N353" s="182" t="s">
        <v>45</v>
      </c>
      <c r="P353" s="141">
        <f>O353*H353</f>
        <v>0</v>
      </c>
      <c r="Q353" s="141">
        <v>6.7000000000000002E-4</v>
      </c>
      <c r="R353" s="141">
        <f>Q353*H353</f>
        <v>1.34E-3</v>
      </c>
      <c r="S353" s="141">
        <v>0</v>
      </c>
      <c r="T353" s="142">
        <f>S353*H353</f>
        <v>0</v>
      </c>
      <c r="AR353" s="143" t="s">
        <v>1928</v>
      </c>
      <c r="AT353" s="143" t="s">
        <v>255</v>
      </c>
      <c r="AU353" s="143" t="s">
        <v>170</v>
      </c>
      <c r="AY353" s="17" t="s">
        <v>161</v>
      </c>
      <c r="BE353" s="144">
        <f>IF(N353="základní",J353,0)</f>
        <v>0</v>
      </c>
      <c r="BF353" s="144">
        <f>IF(N353="snížená",J353,0)</f>
        <v>0</v>
      </c>
      <c r="BG353" s="144">
        <f>IF(N353="zákl. přenesená",J353,0)</f>
        <v>0</v>
      </c>
      <c r="BH353" s="144">
        <f>IF(N353="sníž. přenesená",J353,0)</f>
        <v>0</v>
      </c>
      <c r="BI353" s="144">
        <f>IF(N353="nulová",J353,0)</f>
        <v>0</v>
      </c>
      <c r="BJ353" s="17" t="s">
        <v>88</v>
      </c>
      <c r="BK353" s="144">
        <f>ROUND(I353*H353,2)</f>
        <v>0</v>
      </c>
      <c r="BL353" s="17" t="s">
        <v>530</v>
      </c>
      <c r="BM353" s="143" t="s">
        <v>2045</v>
      </c>
    </row>
    <row r="354" spans="2:65" s="13" customFormat="1" ht="11.25">
      <c r="B354" s="152"/>
      <c r="D354" s="146" t="s">
        <v>172</v>
      </c>
      <c r="E354" s="153" t="s">
        <v>1</v>
      </c>
      <c r="F354" s="154" t="s">
        <v>90</v>
      </c>
      <c r="H354" s="155">
        <v>2</v>
      </c>
      <c r="I354" s="156"/>
      <c r="L354" s="152"/>
      <c r="M354" s="157"/>
      <c r="T354" s="158"/>
      <c r="AT354" s="153" t="s">
        <v>172</v>
      </c>
      <c r="AU354" s="153" t="s">
        <v>170</v>
      </c>
      <c r="AV354" s="13" t="s">
        <v>90</v>
      </c>
      <c r="AW354" s="13" t="s">
        <v>34</v>
      </c>
      <c r="AX354" s="13" t="s">
        <v>88</v>
      </c>
      <c r="AY354" s="153" t="s">
        <v>161</v>
      </c>
    </row>
    <row r="355" spans="2:65" s="1" customFormat="1" ht="16.5" customHeight="1">
      <c r="B355" s="32"/>
      <c r="C355" s="132" t="s">
        <v>759</v>
      </c>
      <c r="D355" s="132" t="s">
        <v>165</v>
      </c>
      <c r="E355" s="133" t="s">
        <v>2046</v>
      </c>
      <c r="F355" s="134" t="s">
        <v>2047</v>
      </c>
      <c r="G355" s="135" t="s">
        <v>407</v>
      </c>
      <c r="H355" s="136">
        <v>7</v>
      </c>
      <c r="I355" s="137"/>
      <c r="J355" s="138">
        <f>ROUND(I355*H355,2)</f>
        <v>0</v>
      </c>
      <c r="K355" s="134" t="s">
        <v>1</v>
      </c>
      <c r="L355" s="32"/>
      <c r="M355" s="139" t="s">
        <v>1</v>
      </c>
      <c r="N355" s="140" t="s">
        <v>45</v>
      </c>
      <c r="P355" s="141">
        <f>O355*H355</f>
        <v>0</v>
      </c>
      <c r="Q355" s="141">
        <v>0</v>
      </c>
      <c r="R355" s="141">
        <f>Q355*H355</f>
        <v>0</v>
      </c>
      <c r="S355" s="141">
        <v>0</v>
      </c>
      <c r="T355" s="142">
        <f>S355*H355</f>
        <v>0</v>
      </c>
      <c r="AR355" s="143" t="s">
        <v>530</v>
      </c>
      <c r="AT355" s="143" t="s">
        <v>165</v>
      </c>
      <c r="AU355" s="143" t="s">
        <v>170</v>
      </c>
      <c r="AY355" s="17" t="s">
        <v>161</v>
      </c>
      <c r="BE355" s="144">
        <f>IF(N355="základní",J355,0)</f>
        <v>0</v>
      </c>
      <c r="BF355" s="144">
        <f>IF(N355="snížená",J355,0)</f>
        <v>0</v>
      </c>
      <c r="BG355" s="144">
        <f>IF(N355="zákl. přenesená",J355,0)</f>
        <v>0</v>
      </c>
      <c r="BH355" s="144">
        <f>IF(N355="sníž. přenesená",J355,0)</f>
        <v>0</v>
      </c>
      <c r="BI355" s="144">
        <f>IF(N355="nulová",J355,0)</f>
        <v>0</v>
      </c>
      <c r="BJ355" s="17" t="s">
        <v>88</v>
      </c>
      <c r="BK355" s="144">
        <f>ROUND(I355*H355,2)</f>
        <v>0</v>
      </c>
      <c r="BL355" s="17" t="s">
        <v>530</v>
      </c>
      <c r="BM355" s="143" t="s">
        <v>2048</v>
      </c>
    </row>
    <row r="356" spans="2:65" s="13" customFormat="1" ht="11.25">
      <c r="B356" s="152"/>
      <c r="D356" s="146" t="s">
        <v>172</v>
      </c>
      <c r="E356" s="153" t="s">
        <v>1</v>
      </c>
      <c r="F356" s="154" t="s">
        <v>2049</v>
      </c>
      <c r="H356" s="155">
        <v>7</v>
      </c>
      <c r="I356" s="156"/>
      <c r="L356" s="152"/>
      <c r="M356" s="157"/>
      <c r="T356" s="158"/>
      <c r="AT356" s="153" t="s">
        <v>172</v>
      </c>
      <c r="AU356" s="153" t="s">
        <v>170</v>
      </c>
      <c r="AV356" s="13" t="s">
        <v>90</v>
      </c>
      <c r="AW356" s="13" t="s">
        <v>34</v>
      </c>
      <c r="AX356" s="13" t="s">
        <v>88</v>
      </c>
      <c r="AY356" s="153" t="s">
        <v>161</v>
      </c>
    </row>
    <row r="357" spans="2:65" s="11" customFormat="1" ht="25.9" customHeight="1">
      <c r="B357" s="120"/>
      <c r="D357" s="121" t="s">
        <v>79</v>
      </c>
      <c r="E357" s="122" t="s">
        <v>2050</v>
      </c>
      <c r="F357" s="122" t="s">
        <v>2051</v>
      </c>
      <c r="I357" s="123"/>
      <c r="J357" s="124">
        <f>BK357</f>
        <v>0</v>
      </c>
      <c r="L357" s="120"/>
      <c r="M357" s="125"/>
      <c r="P357" s="126">
        <f>SUM(P358:P359)</f>
        <v>0</v>
      </c>
      <c r="R357" s="126">
        <f>SUM(R358:R359)</f>
        <v>0</v>
      </c>
      <c r="T357" s="127">
        <f>SUM(T358:T359)</f>
        <v>0</v>
      </c>
      <c r="AR357" s="121" t="s">
        <v>169</v>
      </c>
      <c r="AT357" s="128" t="s">
        <v>79</v>
      </c>
      <c r="AU357" s="128" t="s">
        <v>80</v>
      </c>
      <c r="AY357" s="121" t="s">
        <v>161</v>
      </c>
      <c r="BK357" s="129">
        <f>SUM(BK358:BK359)</f>
        <v>0</v>
      </c>
    </row>
    <row r="358" spans="2:65" s="1" customFormat="1" ht="21.75" customHeight="1">
      <c r="B358" s="32"/>
      <c r="C358" s="132" t="s">
        <v>763</v>
      </c>
      <c r="D358" s="132" t="s">
        <v>165</v>
      </c>
      <c r="E358" s="133" t="s">
        <v>2052</v>
      </c>
      <c r="F358" s="134" t="s">
        <v>2053</v>
      </c>
      <c r="G358" s="135" t="s">
        <v>874</v>
      </c>
      <c r="H358" s="136">
        <v>16</v>
      </c>
      <c r="I358" s="137"/>
      <c r="J358" s="138">
        <f>ROUND(I358*H358,2)</f>
        <v>0</v>
      </c>
      <c r="K358" s="134" t="s">
        <v>180</v>
      </c>
      <c r="L358" s="32"/>
      <c r="M358" s="139" t="s">
        <v>1</v>
      </c>
      <c r="N358" s="140" t="s">
        <v>45</v>
      </c>
      <c r="P358" s="141">
        <f>O358*H358</f>
        <v>0</v>
      </c>
      <c r="Q358" s="141">
        <v>0</v>
      </c>
      <c r="R358" s="141">
        <f>Q358*H358</f>
        <v>0</v>
      </c>
      <c r="S358" s="141">
        <v>0</v>
      </c>
      <c r="T358" s="142">
        <f>S358*H358</f>
        <v>0</v>
      </c>
      <c r="AR358" s="143" t="s">
        <v>2054</v>
      </c>
      <c r="AT358" s="143" t="s">
        <v>165</v>
      </c>
      <c r="AU358" s="143" t="s">
        <v>88</v>
      </c>
      <c r="AY358" s="17" t="s">
        <v>161</v>
      </c>
      <c r="BE358" s="144">
        <f>IF(N358="základní",J358,0)</f>
        <v>0</v>
      </c>
      <c r="BF358" s="144">
        <f>IF(N358="snížená",J358,0)</f>
        <v>0</v>
      </c>
      <c r="BG358" s="144">
        <f>IF(N358="zákl. přenesená",J358,0)</f>
        <v>0</v>
      </c>
      <c r="BH358" s="144">
        <f>IF(N358="sníž. přenesená",J358,0)</f>
        <v>0</v>
      </c>
      <c r="BI358" s="144">
        <f>IF(N358="nulová",J358,0)</f>
        <v>0</v>
      </c>
      <c r="BJ358" s="17" t="s">
        <v>88</v>
      </c>
      <c r="BK358" s="144">
        <f>ROUND(I358*H358,2)</f>
        <v>0</v>
      </c>
      <c r="BL358" s="17" t="s">
        <v>2054</v>
      </c>
      <c r="BM358" s="143" t="s">
        <v>2055</v>
      </c>
    </row>
    <row r="359" spans="2:65" s="13" customFormat="1" ht="11.25">
      <c r="B359" s="152"/>
      <c r="D359" s="146" t="s">
        <v>172</v>
      </c>
      <c r="E359" s="153" t="s">
        <v>1</v>
      </c>
      <c r="F359" s="154" t="s">
        <v>2056</v>
      </c>
      <c r="H359" s="155">
        <v>16</v>
      </c>
      <c r="I359" s="156"/>
      <c r="L359" s="152"/>
      <c r="M359" s="193"/>
      <c r="N359" s="194"/>
      <c r="O359" s="194"/>
      <c r="P359" s="194"/>
      <c r="Q359" s="194"/>
      <c r="R359" s="194"/>
      <c r="S359" s="194"/>
      <c r="T359" s="195"/>
      <c r="AT359" s="153" t="s">
        <v>172</v>
      </c>
      <c r="AU359" s="153" t="s">
        <v>88</v>
      </c>
      <c r="AV359" s="13" t="s">
        <v>90</v>
      </c>
      <c r="AW359" s="13" t="s">
        <v>34</v>
      </c>
      <c r="AX359" s="13" t="s">
        <v>88</v>
      </c>
      <c r="AY359" s="153" t="s">
        <v>161</v>
      </c>
    </row>
    <row r="360" spans="2:65" s="1" customFormat="1" ht="6.95" customHeight="1">
      <c r="B360" s="44"/>
      <c r="C360" s="45"/>
      <c r="D360" s="45"/>
      <c r="E360" s="45"/>
      <c r="F360" s="45"/>
      <c r="G360" s="45"/>
      <c r="H360" s="45"/>
      <c r="I360" s="45"/>
      <c r="J360" s="45"/>
      <c r="K360" s="45"/>
      <c r="L360" s="32"/>
    </row>
  </sheetData>
  <sheetProtection algorithmName="SHA-512" hashValue="lTDOydGOnOuwltd4P0gdtiXp240fdTHx6q9qqWjDrWs7xzVwQfwAUU3iw2l11HXK8FVv5bfwa+1vXJ7ybYEJBA==" saltValue="0D83leeZG9gKvlmqMhx50PArpLNWUhMBrKyt435gWTz/5pNY3BES+XquzBASq5j6sbv9hu53E/rmU0K9bNOVGA==" spinCount="100000" sheet="1" objects="1" scenarios="1" formatColumns="0" formatRows="0" autoFilter="0"/>
  <autoFilter ref="C126:K359" xr:uid="{00000000-0009-0000-0000-000006000000}"/>
  <mergeCells count="9">
    <mergeCell ref="E87:H87"/>
    <mergeCell ref="E117:H117"/>
    <mergeCell ref="E119:H119"/>
    <mergeCell ref="L2:V2"/>
    <mergeCell ref="E7:H7"/>
    <mergeCell ref="E9:H9"/>
    <mergeCell ref="E18:H18"/>
    <mergeCell ref="E27:H27"/>
    <mergeCell ref="E85:H85"/>
  </mergeCells>
  <pageMargins left="0.39370078740157483" right="0.39370078740157483" top="0.39370078740157483" bottom="0.39370078740157483" header="0" footer="0"/>
  <pageSetup paperSize="9" scale="76" fitToHeight="0" orientation="portrait" r:id="rId1"/>
  <headerFooter>
    <oddFooter>&amp;CStrana &amp;P z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BM147"/>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19"/>
      <c r="M2" s="219"/>
      <c r="N2" s="219"/>
      <c r="O2" s="219"/>
      <c r="P2" s="219"/>
      <c r="Q2" s="219"/>
      <c r="R2" s="219"/>
      <c r="S2" s="219"/>
      <c r="T2" s="219"/>
      <c r="U2" s="219"/>
      <c r="V2" s="219"/>
      <c r="AT2" s="17" t="s">
        <v>110</v>
      </c>
    </row>
    <row r="3" spans="2:46" ht="6.95" customHeight="1">
      <c r="B3" s="18"/>
      <c r="C3" s="19"/>
      <c r="D3" s="19"/>
      <c r="E3" s="19"/>
      <c r="F3" s="19"/>
      <c r="G3" s="19"/>
      <c r="H3" s="19"/>
      <c r="I3" s="19"/>
      <c r="J3" s="19"/>
      <c r="K3" s="19"/>
      <c r="L3" s="20"/>
      <c r="AT3" s="17" t="s">
        <v>90</v>
      </c>
    </row>
    <row r="4" spans="2:46" ht="24.95" customHeight="1">
      <c r="B4" s="20"/>
      <c r="D4" s="21" t="s">
        <v>111</v>
      </c>
      <c r="L4" s="20"/>
      <c r="M4" s="88" t="s">
        <v>10</v>
      </c>
      <c r="AT4" s="17" t="s">
        <v>4</v>
      </c>
    </row>
    <row r="5" spans="2:46" ht="6.95" customHeight="1">
      <c r="B5" s="20"/>
      <c r="L5" s="20"/>
    </row>
    <row r="6" spans="2:46" ht="12" customHeight="1">
      <c r="B6" s="20"/>
      <c r="D6" s="27" t="s">
        <v>16</v>
      </c>
      <c r="L6" s="20"/>
    </row>
    <row r="7" spans="2:46" ht="16.5" customHeight="1">
      <c r="B7" s="20"/>
      <c r="E7" s="234" t="str">
        <f>'Rekapitulace stavby'!K6</f>
        <v>III/2444 a III/0105A Přezletice, průtah - III. etapa</v>
      </c>
      <c r="F7" s="235"/>
      <c r="G7" s="235"/>
      <c r="H7" s="235"/>
      <c r="L7" s="20"/>
    </row>
    <row r="8" spans="2:46" s="1" customFormat="1" ht="12" customHeight="1">
      <c r="B8" s="32"/>
      <c r="D8" s="27" t="s">
        <v>112</v>
      </c>
      <c r="L8" s="32"/>
    </row>
    <row r="9" spans="2:46" s="1" customFormat="1" ht="16.5" customHeight="1">
      <c r="B9" s="32"/>
      <c r="E9" s="196" t="s">
        <v>2057</v>
      </c>
      <c r="F9" s="236"/>
      <c r="G9" s="236"/>
      <c r="H9" s="236"/>
      <c r="L9" s="32"/>
    </row>
    <row r="10" spans="2:46" s="1" customFormat="1" ht="11.25">
      <c r="B10" s="32"/>
      <c r="L10" s="32"/>
    </row>
    <row r="11" spans="2:46" s="1" customFormat="1" ht="12" customHeight="1">
      <c r="B11" s="32"/>
      <c r="D11" s="27" t="s">
        <v>18</v>
      </c>
      <c r="F11" s="25" t="s">
        <v>1</v>
      </c>
      <c r="I11" s="27" t="s">
        <v>19</v>
      </c>
      <c r="J11" s="25" t="s">
        <v>1</v>
      </c>
      <c r="L11" s="32"/>
    </row>
    <row r="12" spans="2:46" s="1" customFormat="1" ht="12" customHeight="1">
      <c r="B12" s="32"/>
      <c r="D12" s="27" t="s">
        <v>20</v>
      </c>
      <c r="F12" s="25" t="s">
        <v>21</v>
      </c>
      <c r="I12" s="27" t="s">
        <v>22</v>
      </c>
      <c r="J12" s="52" t="str">
        <f>'Rekapitulace stavby'!AN8</f>
        <v>10. 7. 2025</v>
      </c>
      <c r="L12" s="32"/>
    </row>
    <row r="13" spans="2:46" s="1" customFormat="1" ht="10.9" customHeight="1">
      <c r="B13" s="32"/>
      <c r="L13" s="32"/>
    </row>
    <row r="14" spans="2:46" s="1" customFormat="1" ht="12" customHeight="1">
      <c r="B14" s="32"/>
      <c r="D14" s="27" t="s">
        <v>24</v>
      </c>
      <c r="I14" s="27" t="s">
        <v>25</v>
      </c>
      <c r="J14" s="25" t="s">
        <v>1</v>
      </c>
      <c r="L14" s="32"/>
    </row>
    <row r="15" spans="2:46" s="1" customFormat="1" ht="18" customHeight="1">
      <c r="B15" s="32"/>
      <c r="E15" s="25" t="s">
        <v>26</v>
      </c>
      <c r="I15" s="27" t="s">
        <v>27</v>
      </c>
      <c r="J15" s="25" t="s">
        <v>1</v>
      </c>
      <c r="L15" s="32"/>
    </row>
    <row r="16" spans="2:46" s="1" customFormat="1" ht="6.95" customHeight="1">
      <c r="B16" s="32"/>
      <c r="L16" s="32"/>
    </row>
    <row r="17" spans="2:12" s="1" customFormat="1" ht="12" customHeight="1">
      <c r="B17" s="32"/>
      <c r="D17" s="27" t="s">
        <v>28</v>
      </c>
      <c r="I17" s="27" t="s">
        <v>25</v>
      </c>
      <c r="J17" s="28" t="str">
        <f>'Rekapitulace stavby'!AN13</f>
        <v>Vyplň údaj</v>
      </c>
      <c r="L17" s="32"/>
    </row>
    <row r="18" spans="2:12" s="1" customFormat="1" ht="18" customHeight="1">
      <c r="B18" s="32"/>
      <c r="E18" s="237" t="str">
        <f>'Rekapitulace stavby'!E14</f>
        <v>Vyplň údaj</v>
      </c>
      <c r="F18" s="218"/>
      <c r="G18" s="218"/>
      <c r="H18" s="218"/>
      <c r="I18" s="27" t="s">
        <v>27</v>
      </c>
      <c r="J18" s="28" t="str">
        <f>'Rekapitulace stavby'!AN14</f>
        <v>Vyplň údaj</v>
      </c>
      <c r="L18" s="32"/>
    </row>
    <row r="19" spans="2:12" s="1" customFormat="1" ht="6.95" customHeight="1">
      <c r="B19" s="32"/>
      <c r="L19" s="32"/>
    </row>
    <row r="20" spans="2:12" s="1" customFormat="1" ht="12" customHeight="1">
      <c r="B20" s="32"/>
      <c r="D20" s="27" t="s">
        <v>30</v>
      </c>
      <c r="I20" s="27" t="s">
        <v>25</v>
      </c>
      <c r="J20" s="25" t="s">
        <v>31</v>
      </c>
      <c r="L20" s="32"/>
    </row>
    <row r="21" spans="2:12" s="1" customFormat="1" ht="18" customHeight="1">
      <c r="B21" s="32"/>
      <c r="E21" s="25" t="s">
        <v>32</v>
      </c>
      <c r="I21" s="27" t="s">
        <v>27</v>
      </c>
      <c r="J21" s="25" t="s">
        <v>33</v>
      </c>
      <c r="L21" s="32"/>
    </row>
    <row r="22" spans="2:12" s="1" customFormat="1" ht="6.95" customHeight="1">
      <c r="B22" s="32"/>
      <c r="L22" s="32"/>
    </row>
    <row r="23" spans="2:12" s="1" customFormat="1" ht="12" customHeight="1">
      <c r="B23" s="32"/>
      <c r="D23" s="27" t="s">
        <v>35</v>
      </c>
      <c r="I23" s="27" t="s">
        <v>25</v>
      </c>
      <c r="J23" s="25" t="s">
        <v>1</v>
      </c>
      <c r="L23" s="32"/>
    </row>
    <row r="24" spans="2:12" s="1" customFormat="1" ht="18" customHeight="1">
      <c r="B24" s="32"/>
      <c r="E24" s="25" t="s">
        <v>37</v>
      </c>
      <c r="I24" s="27" t="s">
        <v>27</v>
      </c>
      <c r="J24" s="25" t="s">
        <v>1</v>
      </c>
      <c r="L24" s="32"/>
    </row>
    <row r="25" spans="2:12" s="1" customFormat="1" ht="6.95" customHeight="1">
      <c r="B25" s="32"/>
      <c r="L25" s="32"/>
    </row>
    <row r="26" spans="2:12" s="1" customFormat="1" ht="12" customHeight="1">
      <c r="B26" s="32"/>
      <c r="D26" s="27" t="s">
        <v>38</v>
      </c>
      <c r="L26" s="32"/>
    </row>
    <row r="27" spans="2:12" s="7" customFormat="1" ht="16.5" customHeight="1">
      <c r="B27" s="89"/>
      <c r="E27" s="223" t="s">
        <v>1</v>
      </c>
      <c r="F27" s="223"/>
      <c r="G27" s="223"/>
      <c r="H27" s="223"/>
      <c r="L27" s="89"/>
    </row>
    <row r="28" spans="2:12" s="1" customFormat="1" ht="6.95" customHeight="1">
      <c r="B28" s="32"/>
      <c r="L28" s="32"/>
    </row>
    <row r="29" spans="2:12" s="1" customFormat="1" ht="6.95" customHeight="1">
      <c r="B29" s="32"/>
      <c r="D29" s="53"/>
      <c r="E29" s="53"/>
      <c r="F29" s="53"/>
      <c r="G29" s="53"/>
      <c r="H29" s="53"/>
      <c r="I29" s="53"/>
      <c r="J29" s="53"/>
      <c r="K29" s="53"/>
      <c r="L29" s="32"/>
    </row>
    <row r="30" spans="2:12" s="1" customFormat="1" ht="25.35" customHeight="1">
      <c r="B30" s="32"/>
      <c r="D30" s="90" t="s">
        <v>40</v>
      </c>
      <c r="J30" s="66">
        <f>ROUNDUP(J119, 2)</f>
        <v>0</v>
      </c>
      <c r="L30" s="32"/>
    </row>
    <row r="31" spans="2:12" s="1" customFormat="1" ht="6.95" customHeight="1">
      <c r="B31" s="32"/>
      <c r="D31" s="53"/>
      <c r="E31" s="53"/>
      <c r="F31" s="53"/>
      <c r="G31" s="53"/>
      <c r="H31" s="53"/>
      <c r="I31" s="53"/>
      <c r="J31" s="53"/>
      <c r="K31" s="53"/>
      <c r="L31" s="32"/>
    </row>
    <row r="32" spans="2:12" s="1" customFormat="1" ht="14.45" customHeight="1">
      <c r="B32" s="32"/>
      <c r="F32" s="35" t="s">
        <v>42</v>
      </c>
      <c r="I32" s="35" t="s">
        <v>41</v>
      </c>
      <c r="J32" s="35" t="s">
        <v>43</v>
      </c>
      <c r="L32" s="32"/>
    </row>
    <row r="33" spans="2:12" s="1" customFormat="1" ht="14.45" customHeight="1">
      <c r="B33" s="32"/>
      <c r="D33" s="55" t="s">
        <v>44</v>
      </c>
      <c r="E33" s="27" t="s">
        <v>45</v>
      </c>
      <c r="F33" s="91">
        <f>ROUNDUP((SUM(BE119:BE146)),  2)</f>
        <v>0</v>
      </c>
      <c r="I33" s="92">
        <v>0.21</v>
      </c>
      <c r="J33" s="91">
        <f>ROUNDUP(((SUM(BE119:BE146))*I33),  2)</f>
        <v>0</v>
      </c>
      <c r="L33" s="32"/>
    </row>
    <row r="34" spans="2:12" s="1" customFormat="1" ht="14.45" customHeight="1">
      <c r="B34" s="32"/>
      <c r="E34" s="27" t="s">
        <v>46</v>
      </c>
      <c r="F34" s="91">
        <f>ROUNDUP((SUM(BF119:BF146)),  2)</f>
        <v>0</v>
      </c>
      <c r="I34" s="92">
        <v>0.12</v>
      </c>
      <c r="J34" s="91">
        <f>ROUNDUP(((SUM(BF119:BF146))*I34),  2)</f>
        <v>0</v>
      </c>
      <c r="L34" s="32"/>
    </row>
    <row r="35" spans="2:12" s="1" customFormat="1" ht="14.45" hidden="1" customHeight="1">
      <c r="B35" s="32"/>
      <c r="E35" s="27" t="s">
        <v>47</v>
      </c>
      <c r="F35" s="91">
        <f>ROUNDUP((SUM(BG119:BG146)),  2)</f>
        <v>0</v>
      </c>
      <c r="I35" s="92">
        <v>0.21</v>
      </c>
      <c r="J35" s="91">
        <f>0</f>
        <v>0</v>
      </c>
      <c r="L35" s="32"/>
    </row>
    <row r="36" spans="2:12" s="1" customFormat="1" ht="14.45" hidden="1" customHeight="1">
      <c r="B36" s="32"/>
      <c r="E36" s="27" t="s">
        <v>48</v>
      </c>
      <c r="F36" s="91">
        <f>ROUNDUP((SUM(BH119:BH146)),  2)</f>
        <v>0</v>
      </c>
      <c r="I36" s="92">
        <v>0.12</v>
      </c>
      <c r="J36" s="91">
        <f>0</f>
        <v>0</v>
      </c>
      <c r="L36" s="32"/>
    </row>
    <row r="37" spans="2:12" s="1" customFormat="1" ht="14.45" hidden="1" customHeight="1">
      <c r="B37" s="32"/>
      <c r="E37" s="27" t="s">
        <v>49</v>
      </c>
      <c r="F37" s="91">
        <f>ROUNDUP((SUM(BI119:BI146)),  2)</f>
        <v>0</v>
      </c>
      <c r="I37" s="92">
        <v>0</v>
      </c>
      <c r="J37" s="91">
        <f>0</f>
        <v>0</v>
      </c>
      <c r="L37" s="32"/>
    </row>
    <row r="38" spans="2:12" s="1" customFormat="1" ht="6.95" customHeight="1">
      <c r="B38" s="32"/>
      <c r="L38" s="32"/>
    </row>
    <row r="39" spans="2:12" s="1" customFormat="1" ht="25.35" customHeight="1">
      <c r="B39" s="32"/>
      <c r="C39" s="93"/>
      <c r="D39" s="94" t="s">
        <v>50</v>
      </c>
      <c r="E39" s="57"/>
      <c r="F39" s="57"/>
      <c r="G39" s="95" t="s">
        <v>51</v>
      </c>
      <c r="H39" s="96" t="s">
        <v>52</v>
      </c>
      <c r="I39" s="57"/>
      <c r="J39" s="97">
        <f>SUM(J30:J37)</f>
        <v>0</v>
      </c>
      <c r="K39" s="98"/>
      <c r="L39" s="32"/>
    </row>
    <row r="40" spans="2:12" s="1" customFormat="1" ht="14.45" customHeight="1">
      <c r="B40" s="32"/>
      <c r="L40" s="32"/>
    </row>
    <row r="41" spans="2:12" ht="14.45" customHeight="1">
      <c r="B41" s="20"/>
      <c r="L41" s="20"/>
    </row>
    <row r="42" spans="2:12" ht="14.45" customHeight="1">
      <c r="B42" s="20"/>
      <c r="L42" s="20"/>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53</v>
      </c>
      <c r="E50" s="42"/>
      <c r="F50" s="42"/>
      <c r="G50" s="41" t="s">
        <v>54</v>
      </c>
      <c r="H50" s="42"/>
      <c r="I50" s="42"/>
      <c r="J50" s="42"/>
      <c r="K50" s="42"/>
      <c r="L50" s="32"/>
    </row>
    <row r="51" spans="2:12" ht="11.25">
      <c r="B51" s="20"/>
      <c r="L51" s="20"/>
    </row>
    <row r="52" spans="2:12" ht="11.25">
      <c r="B52" s="20"/>
      <c r="L52" s="20"/>
    </row>
    <row r="53" spans="2:12" ht="11.25">
      <c r="B53" s="20"/>
      <c r="L53" s="20"/>
    </row>
    <row r="54" spans="2:12" ht="11.25">
      <c r="B54" s="20"/>
      <c r="L54" s="20"/>
    </row>
    <row r="55" spans="2:12" ht="11.25">
      <c r="B55" s="20"/>
      <c r="L55" s="20"/>
    </row>
    <row r="56" spans="2:12" ht="11.25">
      <c r="B56" s="20"/>
      <c r="L56" s="20"/>
    </row>
    <row r="57" spans="2:12" ht="11.25">
      <c r="B57" s="20"/>
      <c r="L57" s="20"/>
    </row>
    <row r="58" spans="2:12" ht="11.25">
      <c r="B58" s="20"/>
      <c r="L58" s="20"/>
    </row>
    <row r="59" spans="2:12" ht="11.25">
      <c r="B59" s="20"/>
      <c r="L59" s="20"/>
    </row>
    <row r="60" spans="2:12" ht="11.25">
      <c r="B60" s="20"/>
      <c r="L60" s="20"/>
    </row>
    <row r="61" spans="2:12" s="1" customFormat="1" ht="12.75">
      <c r="B61" s="32"/>
      <c r="D61" s="43" t="s">
        <v>55</v>
      </c>
      <c r="E61" s="34"/>
      <c r="F61" s="99" t="s">
        <v>56</v>
      </c>
      <c r="G61" s="43" t="s">
        <v>55</v>
      </c>
      <c r="H61" s="34"/>
      <c r="I61" s="34"/>
      <c r="J61" s="100" t="s">
        <v>56</v>
      </c>
      <c r="K61" s="34"/>
      <c r="L61" s="32"/>
    </row>
    <row r="62" spans="2:12" ht="11.25">
      <c r="B62" s="20"/>
      <c r="L62" s="20"/>
    </row>
    <row r="63" spans="2:12" ht="11.25">
      <c r="B63" s="20"/>
      <c r="L63" s="20"/>
    </row>
    <row r="64" spans="2:12" ht="11.25">
      <c r="B64" s="20"/>
      <c r="L64" s="20"/>
    </row>
    <row r="65" spans="2:12" s="1" customFormat="1" ht="12.75">
      <c r="B65" s="32"/>
      <c r="D65" s="41" t="s">
        <v>57</v>
      </c>
      <c r="E65" s="42"/>
      <c r="F65" s="42"/>
      <c r="G65" s="41" t="s">
        <v>58</v>
      </c>
      <c r="H65" s="42"/>
      <c r="I65" s="42"/>
      <c r="J65" s="42"/>
      <c r="K65" s="42"/>
      <c r="L65" s="32"/>
    </row>
    <row r="66" spans="2:12" ht="11.25">
      <c r="B66" s="20"/>
      <c r="L66" s="20"/>
    </row>
    <row r="67" spans="2:12" ht="11.25">
      <c r="B67" s="20"/>
      <c r="L67" s="20"/>
    </row>
    <row r="68" spans="2:12" ht="11.25">
      <c r="B68" s="20"/>
      <c r="L68" s="20"/>
    </row>
    <row r="69" spans="2:12" ht="11.25">
      <c r="B69" s="20"/>
      <c r="L69" s="20"/>
    </row>
    <row r="70" spans="2:12" ht="11.25">
      <c r="B70" s="20"/>
      <c r="L70" s="20"/>
    </row>
    <row r="71" spans="2:12" ht="11.25">
      <c r="B71" s="20"/>
      <c r="L71" s="20"/>
    </row>
    <row r="72" spans="2:12" ht="11.25">
      <c r="B72" s="20"/>
      <c r="L72" s="20"/>
    </row>
    <row r="73" spans="2:12" ht="11.25">
      <c r="B73" s="20"/>
      <c r="L73" s="20"/>
    </row>
    <row r="74" spans="2:12" ht="11.25">
      <c r="B74" s="20"/>
      <c r="L74" s="20"/>
    </row>
    <row r="75" spans="2:12" ht="11.25">
      <c r="B75" s="20"/>
      <c r="L75" s="20"/>
    </row>
    <row r="76" spans="2:12" s="1" customFormat="1" ht="12.75">
      <c r="B76" s="32"/>
      <c r="D76" s="43" t="s">
        <v>55</v>
      </c>
      <c r="E76" s="34"/>
      <c r="F76" s="99" t="s">
        <v>56</v>
      </c>
      <c r="G76" s="43" t="s">
        <v>55</v>
      </c>
      <c r="H76" s="34"/>
      <c r="I76" s="34"/>
      <c r="J76" s="100" t="s">
        <v>56</v>
      </c>
      <c r="K76" s="34"/>
      <c r="L76" s="32"/>
    </row>
    <row r="77" spans="2:12" s="1" customFormat="1" ht="14.45" customHeight="1">
      <c r="B77" s="44"/>
      <c r="C77" s="45"/>
      <c r="D77" s="45"/>
      <c r="E77" s="45"/>
      <c r="F77" s="45"/>
      <c r="G77" s="45"/>
      <c r="H77" s="45"/>
      <c r="I77" s="45"/>
      <c r="J77" s="45"/>
      <c r="K77" s="45"/>
      <c r="L77" s="32"/>
    </row>
    <row r="81" spans="2:47" s="1" customFormat="1" ht="6.95" customHeight="1">
      <c r="B81" s="46"/>
      <c r="C81" s="47"/>
      <c r="D81" s="47"/>
      <c r="E81" s="47"/>
      <c r="F81" s="47"/>
      <c r="G81" s="47"/>
      <c r="H81" s="47"/>
      <c r="I81" s="47"/>
      <c r="J81" s="47"/>
      <c r="K81" s="47"/>
      <c r="L81" s="32"/>
    </row>
    <row r="82" spans="2:47" s="1" customFormat="1" ht="24.95" customHeight="1">
      <c r="B82" s="32"/>
      <c r="C82" s="21" t="s">
        <v>114</v>
      </c>
      <c r="L82" s="32"/>
    </row>
    <row r="83" spans="2:47" s="1" customFormat="1" ht="6.95" customHeight="1">
      <c r="B83" s="32"/>
      <c r="L83" s="32"/>
    </row>
    <row r="84" spans="2:47" s="1" customFormat="1" ht="12" customHeight="1">
      <c r="B84" s="32"/>
      <c r="C84" s="27" t="s">
        <v>16</v>
      </c>
      <c r="L84" s="32"/>
    </row>
    <row r="85" spans="2:47" s="1" customFormat="1" ht="16.5" customHeight="1">
      <c r="B85" s="32"/>
      <c r="E85" s="234" t="str">
        <f>E7</f>
        <v>III/2444 a III/0105A Přezletice, průtah - III. etapa</v>
      </c>
      <c r="F85" s="235"/>
      <c r="G85" s="235"/>
      <c r="H85" s="235"/>
      <c r="L85" s="32"/>
    </row>
    <row r="86" spans="2:47" s="1" customFormat="1" ht="12" customHeight="1">
      <c r="B86" s="32"/>
      <c r="C86" s="27" t="s">
        <v>112</v>
      </c>
      <c r="L86" s="32"/>
    </row>
    <row r="87" spans="2:47" s="1" customFormat="1" ht="16.5" customHeight="1">
      <c r="B87" s="32"/>
      <c r="E87" s="196" t="str">
        <f>E9</f>
        <v>VRN - Vedlejší rozpočtové náklady</v>
      </c>
      <c r="F87" s="236"/>
      <c r="G87" s="236"/>
      <c r="H87" s="236"/>
      <c r="L87" s="32"/>
    </row>
    <row r="88" spans="2:47" s="1" customFormat="1" ht="6.95" customHeight="1">
      <c r="B88" s="32"/>
      <c r="L88" s="32"/>
    </row>
    <row r="89" spans="2:47" s="1" customFormat="1" ht="12" customHeight="1">
      <c r="B89" s="32"/>
      <c r="C89" s="27" t="s">
        <v>20</v>
      </c>
      <c r="F89" s="25" t="str">
        <f>F12</f>
        <v xml:space="preserve"> </v>
      </c>
      <c r="I89" s="27" t="s">
        <v>22</v>
      </c>
      <c r="J89" s="52" t="str">
        <f>IF(J12="","",J12)</f>
        <v>10. 7. 2025</v>
      </c>
      <c r="L89" s="32"/>
    </row>
    <row r="90" spans="2:47" s="1" customFormat="1" ht="6.95" customHeight="1">
      <c r="B90" s="32"/>
      <c r="L90" s="32"/>
    </row>
    <row r="91" spans="2:47" s="1" customFormat="1" ht="15.2" customHeight="1">
      <c r="B91" s="32"/>
      <c r="C91" s="27" t="s">
        <v>24</v>
      </c>
      <c r="F91" s="25" t="str">
        <f>E15</f>
        <v>KSÚS středočeského kraje, Obec Přezletice</v>
      </c>
      <c r="I91" s="27" t="s">
        <v>30</v>
      </c>
      <c r="J91" s="30" t="str">
        <f>E21</f>
        <v>CR Project s.r.o.</v>
      </c>
      <c r="L91" s="32"/>
    </row>
    <row r="92" spans="2:47" s="1" customFormat="1" ht="15.2" customHeight="1">
      <c r="B92" s="32"/>
      <c r="C92" s="27" t="s">
        <v>28</v>
      </c>
      <c r="F92" s="25" t="str">
        <f>IF(E18="","",E18)</f>
        <v>Vyplň údaj</v>
      </c>
      <c r="I92" s="27" t="s">
        <v>35</v>
      </c>
      <c r="J92" s="30" t="str">
        <f>E24</f>
        <v>Josef Nentwich</v>
      </c>
      <c r="L92" s="32"/>
    </row>
    <row r="93" spans="2:47" s="1" customFormat="1" ht="10.35" customHeight="1">
      <c r="B93" s="32"/>
      <c r="L93" s="32"/>
    </row>
    <row r="94" spans="2:47" s="1" customFormat="1" ht="29.25" customHeight="1">
      <c r="B94" s="32"/>
      <c r="C94" s="101" t="s">
        <v>115</v>
      </c>
      <c r="D94" s="93"/>
      <c r="E94" s="93"/>
      <c r="F94" s="93"/>
      <c r="G94" s="93"/>
      <c r="H94" s="93"/>
      <c r="I94" s="93"/>
      <c r="J94" s="102" t="s">
        <v>116</v>
      </c>
      <c r="K94" s="93"/>
      <c r="L94" s="32"/>
    </row>
    <row r="95" spans="2:47" s="1" customFormat="1" ht="10.35" customHeight="1">
      <c r="B95" s="32"/>
      <c r="L95" s="32"/>
    </row>
    <row r="96" spans="2:47" s="1" customFormat="1" ht="22.9" customHeight="1">
      <c r="B96" s="32"/>
      <c r="C96" s="103" t="s">
        <v>117</v>
      </c>
      <c r="J96" s="66">
        <f>J119</f>
        <v>0</v>
      </c>
      <c r="L96" s="32"/>
      <c r="AU96" s="17" t="s">
        <v>118</v>
      </c>
    </row>
    <row r="97" spans="2:12" s="8" customFormat="1" ht="24.95" customHeight="1">
      <c r="B97" s="104"/>
      <c r="D97" s="105" t="s">
        <v>2058</v>
      </c>
      <c r="E97" s="106"/>
      <c r="F97" s="106"/>
      <c r="G97" s="106"/>
      <c r="H97" s="106"/>
      <c r="I97" s="106"/>
      <c r="J97" s="107">
        <f>J120</f>
        <v>0</v>
      </c>
      <c r="L97" s="104"/>
    </row>
    <row r="98" spans="2:12" s="9" customFormat="1" ht="19.899999999999999" customHeight="1">
      <c r="B98" s="108"/>
      <c r="D98" s="109" t="s">
        <v>2059</v>
      </c>
      <c r="E98" s="110"/>
      <c r="F98" s="110"/>
      <c r="G98" s="110"/>
      <c r="H98" s="110"/>
      <c r="I98" s="110"/>
      <c r="J98" s="111">
        <f>J121</f>
        <v>0</v>
      </c>
      <c r="L98" s="108"/>
    </row>
    <row r="99" spans="2:12" s="9" customFormat="1" ht="19.899999999999999" customHeight="1">
      <c r="B99" s="108"/>
      <c r="D99" s="109" t="s">
        <v>2060</v>
      </c>
      <c r="E99" s="110"/>
      <c r="F99" s="110"/>
      <c r="G99" s="110"/>
      <c r="H99" s="110"/>
      <c r="I99" s="110"/>
      <c r="J99" s="111">
        <f>J140</f>
        <v>0</v>
      </c>
      <c r="L99" s="108"/>
    </row>
    <row r="100" spans="2:12" s="1" customFormat="1" ht="21.75" customHeight="1">
      <c r="B100" s="32"/>
      <c r="L100" s="32"/>
    </row>
    <row r="101" spans="2:12" s="1" customFormat="1" ht="6.95" customHeight="1">
      <c r="B101" s="44"/>
      <c r="C101" s="45"/>
      <c r="D101" s="45"/>
      <c r="E101" s="45"/>
      <c r="F101" s="45"/>
      <c r="G101" s="45"/>
      <c r="H101" s="45"/>
      <c r="I101" s="45"/>
      <c r="J101" s="45"/>
      <c r="K101" s="45"/>
      <c r="L101" s="32"/>
    </row>
    <row r="105" spans="2:12" s="1" customFormat="1" ht="6.95" customHeight="1">
      <c r="B105" s="46"/>
      <c r="C105" s="47"/>
      <c r="D105" s="47"/>
      <c r="E105" s="47"/>
      <c r="F105" s="47"/>
      <c r="G105" s="47"/>
      <c r="H105" s="47"/>
      <c r="I105" s="47"/>
      <c r="J105" s="47"/>
      <c r="K105" s="47"/>
      <c r="L105" s="32"/>
    </row>
    <row r="106" spans="2:12" s="1" customFormat="1" ht="24.95" customHeight="1">
      <c r="B106" s="32"/>
      <c r="C106" s="21" t="s">
        <v>146</v>
      </c>
      <c r="L106" s="32"/>
    </row>
    <row r="107" spans="2:12" s="1" customFormat="1" ht="6.95" customHeight="1">
      <c r="B107" s="32"/>
      <c r="L107" s="32"/>
    </row>
    <row r="108" spans="2:12" s="1" customFormat="1" ht="12" customHeight="1">
      <c r="B108" s="32"/>
      <c r="C108" s="27" t="s">
        <v>16</v>
      </c>
      <c r="L108" s="32"/>
    </row>
    <row r="109" spans="2:12" s="1" customFormat="1" ht="16.5" customHeight="1">
      <c r="B109" s="32"/>
      <c r="E109" s="234" t="str">
        <f>E7</f>
        <v>III/2444 a III/0105A Přezletice, průtah - III. etapa</v>
      </c>
      <c r="F109" s="235"/>
      <c r="G109" s="235"/>
      <c r="H109" s="235"/>
      <c r="L109" s="32"/>
    </row>
    <row r="110" spans="2:12" s="1" customFormat="1" ht="12" customHeight="1">
      <c r="B110" s="32"/>
      <c r="C110" s="27" t="s">
        <v>112</v>
      </c>
      <c r="L110" s="32"/>
    </row>
    <row r="111" spans="2:12" s="1" customFormat="1" ht="16.5" customHeight="1">
      <c r="B111" s="32"/>
      <c r="E111" s="196" t="str">
        <f>E9</f>
        <v>VRN - Vedlejší rozpočtové náklady</v>
      </c>
      <c r="F111" s="236"/>
      <c r="G111" s="236"/>
      <c r="H111" s="236"/>
      <c r="L111" s="32"/>
    </row>
    <row r="112" spans="2:12" s="1" customFormat="1" ht="6.95" customHeight="1">
      <c r="B112" s="32"/>
      <c r="L112" s="32"/>
    </row>
    <row r="113" spans="2:65" s="1" customFormat="1" ht="12" customHeight="1">
      <c r="B113" s="32"/>
      <c r="C113" s="27" t="s">
        <v>20</v>
      </c>
      <c r="F113" s="25" t="str">
        <f>F12</f>
        <v xml:space="preserve"> </v>
      </c>
      <c r="I113" s="27" t="s">
        <v>22</v>
      </c>
      <c r="J113" s="52" t="str">
        <f>IF(J12="","",J12)</f>
        <v>10. 7. 2025</v>
      </c>
      <c r="L113" s="32"/>
    </row>
    <row r="114" spans="2:65" s="1" customFormat="1" ht="6.95" customHeight="1">
      <c r="B114" s="32"/>
      <c r="L114" s="32"/>
    </row>
    <row r="115" spans="2:65" s="1" customFormat="1" ht="15.2" customHeight="1">
      <c r="B115" s="32"/>
      <c r="C115" s="27" t="s">
        <v>24</v>
      </c>
      <c r="F115" s="25" t="str">
        <f>E15</f>
        <v>KSÚS středočeského kraje, Obec Přezletice</v>
      </c>
      <c r="I115" s="27" t="s">
        <v>30</v>
      </c>
      <c r="J115" s="30" t="str">
        <f>E21</f>
        <v>CR Project s.r.o.</v>
      </c>
      <c r="L115" s="32"/>
    </row>
    <row r="116" spans="2:65" s="1" customFormat="1" ht="15.2" customHeight="1">
      <c r="B116" s="32"/>
      <c r="C116" s="27" t="s">
        <v>28</v>
      </c>
      <c r="F116" s="25" t="str">
        <f>IF(E18="","",E18)</f>
        <v>Vyplň údaj</v>
      </c>
      <c r="I116" s="27" t="s">
        <v>35</v>
      </c>
      <c r="J116" s="30" t="str">
        <f>E24</f>
        <v>Josef Nentwich</v>
      </c>
      <c r="L116" s="32"/>
    </row>
    <row r="117" spans="2:65" s="1" customFormat="1" ht="10.35" customHeight="1">
      <c r="B117" s="32"/>
      <c r="L117" s="32"/>
    </row>
    <row r="118" spans="2:65" s="10" customFormat="1" ht="29.25" customHeight="1">
      <c r="B118" s="112"/>
      <c r="C118" s="113" t="s">
        <v>147</v>
      </c>
      <c r="D118" s="114" t="s">
        <v>65</v>
      </c>
      <c r="E118" s="114" t="s">
        <v>61</v>
      </c>
      <c r="F118" s="114" t="s">
        <v>62</v>
      </c>
      <c r="G118" s="114" t="s">
        <v>148</v>
      </c>
      <c r="H118" s="114" t="s">
        <v>149</v>
      </c>
      <c r="I118" s="114" t="s">
        <v>150</v>
      </c>
      <c r="J118" s="114" t="s">
        <v>116</v>
      </c>
      <c r="K118" s="115" t="s">
        <v>151</v>
      </c>
      <c r="L118" s="112"/>
      <c r="M118" s="59" t="s">
        <v>1</v>
      </c>
      <c r="N118" s="60" t="s">
        <v>44</v>
      </c>
      <c r="O118" s="60" t="s">
        <v>152</v>
      </c>
      <c r="P118" s="60" t="s">
        <v>153</v>
      </c>
      <c r="Q118" s="60" t="s">
        <v>154</v>
      </c>
      <c r="R118" s="60" t="s">
        <v>155</v>
      </c>
      <c r="S118" s="60" t="s">
        <v>156</v>
      </c>
      <c r="T118" s="61" t="s">
        <v>157</v>
      </c>
    </row>
    <row r="119" spans="2:65" s="1" customFormat="1" ht="22.9" customHeight="1">
      <c r="B119" s="32"/>
      <c r="C119" s="64" t="s">
        <v>158</v>
      </c>
      <c r="J119" s="116">
        <f>BK119</f>
        <v>0</v>
      </c>
      <c r="L119" s="32"/>
      <c r="M119" s="62"/>
      <c r="N119" s="53"/>
      <c r="O119" s="53"/>
      <c r="P119" s="117">
        <f>P120</f>
        <v>0</v>
      </c>
      <c r="Q119" s="53"/>
      <c r="R119" s="117">
        <f>R120</f>
        <v>0</v>
      </c>
      <c r="S119" s="53"/>
      <c r="T119" s="118">
        <f>T120</f>
        <v>0</v>
      </c>
      <c r="AT119" s="17" t="s">
        <v>79</v>
      </c>
      <c r="AU119" s="17" t="s">
        <v>118</v>
      </c>
      <c r="BK119" s="119">
        <f>BK120</f>
        <v>0</v>
      </c>
    </row>
    <row r="120" spans="2:65" s="11" customFormat="1" ht="25.9" customHeight="1">
      <c r="B120" s="120"/>
      <c r="D120" s="121" t="s">
        <v>79</v>
      </c>
      <c r="E120" s="122" t="s">
        <v>2061</v>
      </c>
      <c r="F120" s="122" t="s">
        <v>2062</v>
      </c>
      <c r="I120" s="123"/>
      <c r="J120" s="124">
        <f>BK120</f>
        <v>0</v>
      </c>
      <c r="L120" s="120"/>
      <c r="M120" s="125"/>
      <c r="P120" s="126">
        <f>P121+P140</f>
        <v>0</v>
      </c>
      <c r="R120" s="126">
        <f>R121+R140</f>
        <v>0</v>
      </c>
      <c r="T120" s="127">
        <f>T121+T140</f>
        <v>0</v>
      </c>
      <c r="AR120" s="121" t="s">
        <v>169</v>
      </c>
      <c r="AT120" s="128" t="s">
        <v>79</v>
      </c>
      <c r="AU120" s="128" t="s">
        <v>80</v>
      </c>
      <c r="AY120" s="121" t="s">
        <v>161</v>
      </c>
      <c r="BK120" s="129">
        <f>BK121+BK140</f>
        <v>0</v>
      </c>
    </row>
    <row r="121" spans="2:65" s="11" customFormat="1" ht="22.9" customHeight="1">
      <c r="B121" s="120"/>
      <c r="D121" s="121" t="s">
        <v>79</v>
      </c>
      <c r="E121" s="130" t="s">
        <v>2063</v>
      </c>
      <c r="F121" s="130" t="s">
        <v>2064</v>
      </c>
      <c r="I121" s="123"/>
      <c r="J121" s="131">
        <f>BK121</f>
        <v>0</v>
      </c>
      <c r="L121" s="120"/>
      <c r="M121" s="125"/>
      <c r="P121" s="126">
        <f>SUM(P122:P139)</f>
        <v>0</v>
      </c>
      <c r="R121" s="126">
        <f>SUM(R122:R139)</f>
        <v>0</v>
      </c>
      <c r="T121" s="127">
        <f>SUM(T122:T139)</f>
        <v>0</v>
      </c>
      <c r="AR121" s="121" t="s">
        <v>169</v>
      </c>
      <c r="AT121" s="128" t="s">
        <v>79</v>
      </c>
      <c r="AU121" s="128" t="s">
        <v>88</v>
      </c>
      <c r="AY121" s="121" t="s">
        <v>161</v>
      </c>
      <c r="BK121" s="129">
        <f>SUM(BK122:BK139)</f>
        <v>0</v>
      </c>
    </row>
    <row r="122" spans="2:65" s="1" customFormat="1" ht="24.2" customHeight="1">
      <c r="B122" s="32"/>
      <c r="C122" s="132" t="s">
        <v>88</v>
      </c>
      <c r="D122" s="132" t="s">
        <v>165</v>
      </c>
      <c r="E122" s="133" t="s">
        <v>2065</v>
      </c>
      <c r="F122" s="134" t="s">
        <v>2066</v>
      </c>
      <c r="G122" s="135" t="s">
        <v>2067</v>
      </c>
      <c r="H122" s="136">
        <v>1</v>
      </c>
      <c r="I122" s="137"/>
      <c r="J122" s="138">
        <f>ROUND(I122*H122,2)</f>
        <v>0</v>
      </c>
      <c r="K122" s="134" t="s">
        <v>1</v>
      </c>
      <c r="L122" s="32"/>
      <c r="M122" s="139" t="s">
        <v>1</v>
      </c>
      <c r="N122" s="140" t="s">
        <v>45</v>
      </c>
      <c r="P122" s="141">
        <f>O122*H122</f>
        <v>0</v>
      </c>
      <c r="Q122" s="141">
        <v>0</v>
      </c>
      <c r="R122" s="141">
        <f>Q122*H122</f>
        <v>0</v>
      </c>
      <c r="S122" s="141">
        <v>0</v>
      </c>
      <c r="T122" s="142">
        <f>S122*H122</f>
        <v>0</v>
      </c>
      <c r="AR122" s="143" t="s">
        <v>1210</v>
      </c>
      <c r="AT122" s="143" t="s">
        <v>165</v>
      </c>
      <c r="AU122" s="143" t="s">
        <v>90</v>
      </c>
      <c r="AY122" s="17" t="s">
        <v>161</v>
      </c>
      <c r="BE122" s="144">
        <f>IF(N122="základní",J122,0)</f>
        <v>0</v>
      </c>
      <c r="BF122" s="144">
        <f>IF(N122="snížená",J122,0)</f>
        <v>0</v>
      </c>
      <c r="BG122" s="144">
        <f>IF(N122="zákl. přenesená",J122,0)</f>
        <v>0</v>
      </c>
      <c r="BH122" s="144">
        <f>IF(N122="sníž. přenesená",J122,0)</f>
        <v>0</v>
      </c>
      <c r="BI122" s="144">
        <f>IF(N122="nulová",J122,0)</f>
        <v>0</v>
      </c>
      <c r="BJ122" s="17" t="s">
        <v>88</v>
      </c>
      <c r="BK122" s="144">
        <f>ROUND(I122*H122,2)</f>
        <v>0</v>
      </c>
      <c r="BL122" s="17" t="s">
        <v>1210</v>
      </c>
      <c r="BM122" s="143" t="s">
        <v>2068</v>
      </c>
    </row>
    <row r="123" spans="2:65" s="1" customFormat="1" ht="49.15" customHeight="1">
      <c r="B123" s="32"/>
      <c r="C123" s="132" t="s">
        <v>90</v>
      </c>
      <c r="D123" s="132" t="s">
        <v>165</v>
      </c>
      <c r="E123" s="133" t="s">
        <v>2069</v>
      </c>
      <c r="F123" s="134" t="s">
        <v>2070</v>
      </c>
      <c r="G123" s="135" t="s">
        <v>2067</v>
      </c>
      <c r="H123" s="136">
        <v>1</v>
      </c>
      <c r="I123" s="137"/>
      <c r="J123" s="138">
        <f>ROUND(I123*H123,2)</f>
        <v>0</v>
      </c>
      <c r="K123" s="134" t="s">
        <v>1</v>
      </c>
      <c r="L123" s="32"/>
      <c r="M123" s="139" t="s">
        <v>1</v>
      </c>
      <c r="N123" s="140" t="s">
        <v>45</v>
      </c>
      <c r="P123" s="141">
        <f>O123*H123</f>
        <v>0</v>
      </c>
      <c r="Q123" s="141">
        <v>0</v>
      </c>
      <c r="R123" s="141">
        <f>Q123*H123</f>
        <v>0</v>
      </c>
      <c r="S123" s="141">
        <v>0</v>
      </c>
      <c r="T123" s="142">
        <f>S123*H123</f>
        <v>0</v>
      </c>
      <c r="AR123" s="143" t="s">
        <v>1210</v>
      </c>
      <c r="AT123" s="143" t="s">
        <v>165</v>
      </c>
      <c r="AU123" s="143" t="s">
        <v>90</v>
      </c>
      <c r="AY123" s="17" t="s">
        <v>161</v>
      </c>
      <c r="BE123" s="144">
        <f>IF(N123="základní",J123,0)</f>
        <v>0</v>
      </c>
      <c r="BF123" s="144">
        <f>IF(N123="snížená",J123,0)</f>
        <v>0</v>
      </c>
      <c r="BG123" s="144">
        <f>IF(N123="zákl. přenesená",J123,0)</f>
        <v>0</v>
      </c>
      <c r="BH123" s="144">
        <f>IF(N123="sníž. přenesená",J123,0)</f>
        <v>0</v>
      </c>
      <c r="BI123" s="144">
        <f>IF(N123="nulová",J123,0)</f>
        <v>0</v>
      </c>
      <c r="BJ123" s="17" t="s">
        <v>88</v>
      </c>
      <c r="BK123" s="144">
        <f>ROUND(I123*H123,2)</f>
        <v>0</v>
      </c>
      <c r="BL123" s="17" t="s">
        <v>1210</v>
      </c>
      <c r="BM123" s="143" t="s">
        <v>2071</v>
      </c>
    </row>
    <row r="124" spans="2:65" s="1" customFormat="1" ht="44.25" customHeight="1">
      <c r="B124" s="32"/>
      <c r="C124" s="132" t="s">
        <v>170</v>
      </c>
      <c r="D124" s="132" t="s">
        <v>165</v>
      </c>
      <c r="E124" s="133" t="s">
        <v>2072</v>
      </c>
      <c r="F124" s="134" t="s">
        <v>2073</v>
      </c>
      <c r="G124" s="135" t="s">
        <v>2067</v>
      </c>
      <c r="H124" s="136">
        <v>1</v>
      </c>
      <c r="I124" s="137"/>
      <c r="J124" s="138">
        <f>ROUND(I124*H124,2)</f>
        <v>0</v>
      </c>
      <c r="K124" s="134" t="s">
        <v>1</v>
      </c>
      <c r="L124" s="32"/>
      <c r="M124" s="139" t="s">
        <v>1</v>
      </c>
      <c r="N124" s="140" t="s">
        <v>45</v>
      </c>
      <c r="P124" s="141">
        <f>O124*H124</f>
        <v>0</v>
      </c>
      <c r="Q124" s="141">
        <v>0</v>
      </c>
      <c r="R124" s="141">
        <f>Q124*H124</f>
        <v>0</v>
      </c>
      <c r="S124" s="141">
        <v>0</v>
      </c>
      <c r="T124" s="142">
        <f>S124*H124</f>
        <v>0</v>
      </c>
      <c r="AR124" s="143" t="s">
        <v>1210</v>
      </c>
      <c r="AT124" s="143" t="s">
        <v>165</v>
      </c>
      <c r="AU124" s="143" t="s">
        <v>90</v>
      </c>
      <c r="AY124" s="17" t="s">
        <v>161</v>
      </c>
      <c r="BE124" s="144">
        <f>IF(N124="základní",J124,0)</f>
        <v>0</v>
      </c>
      <c r="BF124" s="144">
        <f>IF(N124="snížená",J124,0)</f>
        <v>0</v>
      </c>
      <c r="BG124" s="144">
        <f>IF(N124="zákl. přenesená",J124,0)</f>
        <v>0</v>
      </c>
      <c r="BH124" s="144">
        <f>IF(N124="sníž. přenesená",J124,0)</f>
        <v>0</v>
      </c>
      <c r="BI124" s="144">
        <f>IF(N124="nulová",J124,0)</f>
        <v>0</v>
      </c>
      <c r="BJ124" s="17" t="s">
        <v>88</v>
      </c>
      <c r="BK124" s="144">
        <f>ROUND(I124*H124,2)</f>
        <v>0</v>
      </c>
      <c r="BL124" s="17" t="s">
        <v>1210</v>
      </c>
      <c r="BM124" s="143" t="s">
        <v>2074</v>
      </c>
    </row>
    <row r="125" spans="2:65" s="1" customFormat="1" ht="62.65" customHeight="1">
      <c r="B125" s="32"/>
      <c r="C125" s="132" t="s">
        <v>169</v>
      </c>
      <c r="D125" s="132" t="s">
        <v>165</v>
      </c>
      <c r="E125" s="133" t="s">
        <v>2075</v>
      </c>
      <c r="F125" s="134" t="s">
        <v>2076</v>
      </c>
      <c r="G125" s="135" t="s">
        <v>2067</v>
      </c>
      <c r="H125" s="136">
        <v>1</v>
      </c>
      <c r="I125" s="137"/>
      <c r="J125" s="138">
        <f>ROUND(I125*H125,2)</f>
        <v>0</v>
      </c>
      <c r="K125" s="134" t="s">
        <v>1</v>
      </c>
      <c r="L125" s="32"/>
      <c r="M125" s="139" t="s">
        <v>1</v>
      </c>
      <c r="N125" s="140" t="s">
        <v>45</v>
      </c>
      <c r="P125" s="141">
        <f>O125*H125</f>
        <v>0</v>
      </c>
      <c r="Q125" s="141">
        <v>0</v>
      </c>
      <c r="R125" s="141">
        <f>Q125*H125</f>
        <v>0</v>
      </c>
      <c r="S125" s="141">
        <v>0</v>
      </c>
      <c r="T125" s="142">
        <f>S125*H125</f>
        <v>0</v>
      </c>
      <c r="AR125" s="143" t="s">
        <v>1210</v>
      </c>
      <c r="AT125" s="143" t="s">
        <v>165</v>
      </c>
      <c r="AU125" s="143" t="s">
        <v>90</v>
      </c>
      <c r="AY125" s="17" t="s">
        <v>161</v>
      </c>
      <c r="BE125" s="144">
        <f>IF(N125="základní",J125,0)</f>
        <v>0</v>
      </c>
      <c r="BF125" s="144">
        <f>IF(N125="snížená",J125,0)</f>
        <v>0</v>
      </c>
      <c r="BG125" s="144">
        <f>IF(N125="zákl. přenesená",J125,0)</f>
        <v>0</v>
      </c>
      <c r="BH125" s="144">
        <f>IF(N125="sníž. přenesená",J125,0)</f>
        <v>0</v>
      </c>
      <c r="BI125" s="144">
        <f>IF(N125="nulová",J125,0)</f>
        <v>0</v>
      </c>
      <c r="BJ125" s="17" t="s">
        <v>88</v>
      </c>
      <c r="BK125" s="144">
        <f>ROUND(I125*H125,2)</f>
        <v>0</v>
      </c>
      <c r="BL125" s="17" t="s">
        <v>1210</v>
      </c>
      <c r="BM125" s="143" t="s">
        <v>2077</v>
      </c>
    </row>
    <row r="126" spans="2:65" s="1" customFormat="1" ht="76.349999999999994" customHeight="1">
      <c r="B126" s="32"/>
      <c r="C126" s="132" t="s">
        <v>199</v>
      </c>
      <c r="D126" s="132" t="s">
        <v>165</v>
      </c>
      <c r="E126" s="133" t="s">
        <v>2078</v>
      </c>
      <c r="F126" s="134" t="s">
        <v>2079</v>
      </c>
      <c r="G126" s="135" t="s">
        <v>2080</v>
      </c>
      <c r="H126" s="136">
        <v>1</v>
      </c>
      <c r="I126" s="137"/>
      <c r="J126" s="138">
        <f>ROUND(I126*H126,2)</f>
        <v>0</v>
      </c>
      <c r="K126" s="134" t="s">
        <v>1</v>
      </c>
      <c r="L126" s="32"/>
      <c r="M126" s="139" t="s">
        <v>1</v>
      </c>
      <c r="N126" s="140" t="s">
        <v>45</v>
      </c>
      <c r="P126" s="141">
        <f>O126*H126</f>
        <v>0</v>
      </c>
      <c r="Q126" s="141">
        <v>0</v>
      </c>
      <c r="R126" s="141">
        <f>Q126*H126</f>
        <v>0</v>
      </c>
      <c r="S126" s="141">
        <v>0</v>
      </c>
      <c r="T126" s="142">
        <f>S126*H126</f>
        <v>0</v>
      </c>
      <c r="AR126" s="143" t="s">
        <v>1210</v>
      </c>
      <c r="AT126" s="143" t="s">
        <v>165</v>
      </c>
      <c r="AU126" s="143" t="s">
        <v>90</v>
      </c>
      <c r="AY126" s="17" t="s">
        <v>161</v>
      </c>
      <c r="BE126" s="144">
        <f>IF(N126="základní",J126,0)</f>
        <v>0</v>
      </c>
      <c r="BF126" s="144">
        <f>IF(N126="snížená",J126,0)</f>
        <v>0</v>
      </c>
      <c r="BG126" s="144">
        <f>IF(N126="zákl. přenesená",J126,0)</f>
        <v>0</v>
      </c>
      <c r="BH126" s="144">
        <f>IF(N126="sníž. přenesená",J126,0)</f>
        <v>0</v>
      </c>
      <c r="BI126" s="144">
        <f>IF(N126="nulová",J126,0)</f>
        <v>0</v>
      </c>
      <c r="BJ126" s="17" t="s">
        <v>88</v>
      </c>
      <c r="BK126" s="144">
        <f>ROUND(I126*H126,2)</f>
        <v>0</v>
      </c>
      <c r="BL126" s="17" t="s">
        <v>1210</v>
      </c>
      <c r="BM126" s="143" t="s">
        <v>2081</v>
      </c>
    </row>
    <row r="127" spans="2:65" s="1" customFormat="1" ht="78">
      <c r="B127" s="32"/>
      <c r="D127" s="146" t="s">
        <v>1166</v>
      </c>
      <c r="F127" s="188" t="s">
        <v>2082</v>
      </c>
      <c r="I127" s="189"/>
      <c r="L127" s="32"/>
      <c r="M127" s="190"/>
      <c r="T127" s="56"/>
      <c r="AT127" s="17" t="s">
        <v>1166</v>
      </c>
      <c r="AU127" s="17" t="s">
        <v>90</v>
      </c>
    </row>
    <row r="128" spans="2:65" s="1" customFormat="1" ht="44.25" customHeight="1">
      <c r="B128" s="32"/>
      <c r="C128" s="132" t="s">
        <v>215</v>
      </c>
      <c r="D128" s="132" t="s">
        <v>165</v>
      </c>
      <c r="E128" s="133" t="s">
        <v>2083</v>
      </c>
      <c r="F128" s="134" t="s">
        <v>2084</v>
      </c>
      <c r="G128" s="135" t="s">
        <v>2067</v>
      </c>
      <c r="H128" s="136">
        <v>1</v>
      </c>
      <c r="I128" s="137"/>
      <c r="J128" s="138">
        <f t="shared" ref="J128:J135" si="0">ROUND(I128*H128,2)</f>
        <v>0</v>
      </c>
      <c r="K128" s="134" t="s">
        <v>1</v>
      </c>
      <c r="L128" s="32"/>
      <c r="M128" s="139" t="s">
        <v>1</v>
      </c>
      <c r="N128" s="140" t="s">
        <v>45</v>
      </c>
      <c r="P128" s="141">
        <f t="shared" ref="P128:P135" si="1">O128*H128</f>
        <v>0</v>
      </c>
      <c r="Q128" s="141">
        <v>0</v>
      </c>
      <c r="R128" s="141">
        <f t="shared" ref="R128:R135" si="2">Q128*H128</f>
        <v>0</v>
      </c>
      <c r="S128" s="141">
        <v>0</v>
      </c>
      <c r="T128" s="142">
        <f t="shared" ref="T128:T135" si="3">S128*H128</f>
        <v>0</v>
      </c>
      <c r="AR128" s="143" t="s">
        <v>1210</v>
      </c>
      <c r="AT128" s="143" t="s">
        <v>165</v>
      </c>
      <c r="AU128" s="143" t="s">
        <v>90</v>
      </c>
      <c r="AY128" s="17" t="s">
        <v>161</v>
      </c>
      <c r="BE128" s="144">
        <f t="shared" ref="BE128:BE135" si="4">IF(N128="základní",J128,0)</f>
        <v>0</v>
      </c>
      <c r="BF128" s="144">
        <f t="shared" ref="BF128:BF135" si="5">IF(N128="snížená",J128,0)</f>
        <v>0</v>
      </c>
      <c r="BG128" s="144">
        <f t="shared" ref="BG128:BG135" si="6">IF(N128="zákl. přenesená",J128,0)</f>
        <v>0</v>
      </c>
      <c r="BH128" s="144">
        <f t="shared" ref="BH128:BH135" si="7">IF(N128="sníž. přenesená",J128,0)</f>
        <v>0</v>
      </c>
      <c r="BI128" s="144">
        <f t="shared" ref="BI128:BI135" si="8">IF(N128="nulová",J128,0)</f>
        <v>0</v>
      </c>
      <c r="BJ128" s="17" t="s">
        <v>88</v>
      </c>
      <c r="BK128" s="144">
        <f t="shared" ref="BK128:BK135" si="9">ROUND(I128*H128,2)</f>
        <v>0</v>
      </c>
      <c r="BL128" s="17" t="s">
        <v>1210</v>
      </c>
      <c r="BM128" s="143" t="s">
        <v>2085</v>
      </c>
    </row>
    <row r="129" spans="2:65" s="1" customFormat="1" ht="62.65" customHeight="1">
      <c r="B129" s="32"/>
      <c r="C129" s="132" t="s">
        <v>223</v>
      </c>
      <c r="D129" s="132" t="s">
        <v>165</v>
      </c>
      <c r="E129" s="133" t="s">
        <v>2086</v>
      </c>
      <c r="F129" s="134" t="s">
        <v>2087</v>
      </c>
      <c r="G129" s="135" t="s">
        <v>2067</v>
      </c>
      <c r="H129" s="136">
        <v>1</v>
      </c>
      <c r="I129" s="137"/>
      <c r="J129" s="138">
        <f t="shared" si="0"/>
        <v>0</v>
      </c>
      <c r="K129" s="134" t="s">
        <v>1</v>
      </c>
      <c r="L129" s="32"/>
      <c r="M129" s="139" t="s">
        <v>1</v>
      </c>
      <c r="N129" s="140" t="s">
        <v>45</v>
      </c>
      <c r="P129" s="141">
        <f t="shared" si="1"/>
        <v>0</v>
      </c>
      <c r="Q129" s="141">
        <v>0</v>
      </c>
      <c r="R129" s="141">
        <f t="shared" si="2"/>
        <v>0</v>
      </c>
      <c r="S129" s="141">
        <v>0</v>
      </c>
      <c r="T129" s="142">
        <f t="shared" si="3"/>
        <v>0</v>
      </c>
      <c r="AR129" s="143" t="s">
        <v>1210</v>
      </c>
      <c r="AT129" s="143" t="s">
        <v>165</v>
      </c>
      <c r="AU129" s="143" t="s">
        <v>90</v>
      </c>
      <c r="AY129" s="17" t="s">
        <v>161</v>
      </c>
      <c r="BE129" s="144">
        <f t="shared" si="4"/>
        <v>0</v>
      </c>
      <c r="BF129" s="144">
        <f t="shared" si="5"/>
        <v>0</v>
      </c>
      <c r="BG129" s="144">
        <f t="shared" si="6"/>
        <v>0</v>
      </c>
      <c r="BH129" s="144">
        <f t="shared" si="7"/>
        <v>0</v>
      </c>
      <c r="BI129" s="144">
        <f t="shared" si="8"/>
        <v>0</v>
      </c>
      <c r="BJ129" s="17" t="s">
        <v>88</v>
      </c>
      <c r="BK129" s="144">
        <f t="shared" si="9"/>
        <v>0</v>
      </c>
      <c r="BL129" s="17" t="s">
        <v>1210</v>
      </c>
      <c r="BM129" s="143" t="s">
        <v>2088</v>
      </c>
    </row>
    <row r="130" spans="2:65" s="1" customFormat="1" ht="24.2" customHeight="1">
      <c r="B130" s="32"/>
      <c r="C130" s="132" t="s">
        <v>228</v>
      </c>
      <c r="D130" s="132" t="s">
        <v>165</v>
      </c>
      <c r="E130" s="133" t="s">
        <v>2089</v>
      </c>
      <c r="F130" s="134" t="s">
        <v>2090</v>
      </c>
      <c r="G130" s="135" t="s">
        <v>407</v>
      </c>
      <c r="H130" s="136">
        <v>15</v>
      </c>
      <c r="I130" s="137"/>
      <c r="J130" s="138">
        <f t="shared" si="0"/>
        <v>0</v>
      </c>
      <c r="K130" s="134" t="s">
        <v>1</v>
      </c>
      <c r="L130" s="32"/>
      <c r="M130" s="139" t="s">
        <v>1</v>
      </c>
      <c r="N130" s="140" t="s">
        <v>45</v>
      </c>
      <c r="P130" s="141">
        <f t="shared" si="1"/>
        <v>0</v>
      </c>
      <c r="Q130" s="141">
        <v>0</v>
      </c>
      <c r="R130" s="141">
        <f t="shared" si="2"/>
        <v>0</v>
      </c>
      <c r="S130" s="141">
        <v>0</v>
      </c>
      <c r="T130" s="142">
        <f t="shared" si="3"/>
        <v>0</v>
      </c>
      <c r="AR130" s="143" t="s">
        <v>1210</v>
      </c>
      <c r="AT130" s="143" t="s">
        <v>165</v>
      </c>
      <c r="AU130" s="143" t="s">
        <v>90</v>
      </c>
      <c r="AY130" s="17" t="s">
        <v>161</v>
      </c>
      <c r="BE130" s="144">
        <f t="shared" si="4"/>
        <v>0</v>
      </c>
      <c r="BF130" s="144">
        <f t="shared" si="5"/>
        <v>0</v>
      </c>
      <c r="BG130" s="144">
        <f t="shared" si="6"/>
        <v>0</v>
      </c>
      <c r="BH130" s="144">
        <f t="shared" si="7"/>
        <v>0</v>
      </c>
      <c r="BI130" s="144">
        <f t="shared" si="8"/>
        <v>0</v>
      </c>
      <c r="BJ130" s="17" t="s">
        <v>88</v>
      </c>
      <c r="BK130" s="144">
        <f t="shared" si="9"/>
        <v>0</v>
      </c>
      <c r="BL130" s="17" t="s">
        <v>1210</v>
      </c>
      <c r="BM130" s="143" t="s">
        <v>2091</v>
      </c>
    </row>
    <row r="131" spans="2:65" s="1" customFormat="1" ht="21.75" customHeight="1">
      <c r="B131" s="32"/>
      <c r="C131" s="132" t="s">
        <v>233</v>
      </c>
      <c r="D131" s="132" t="s">
        <v>165</v>
      </c>
      <c r="E131" s="133" t="s">
        <v>2092</v>
      </c>
      <c r="F131" s="134" t="s">
        <v>2093</v>
      </c>
      <c r="G131" s="135" t="s">
        <v>2067</v>
      </c>
      <c r="H131" s="136">
        <v>1</v>
      </c>
      <c r="I131" s="137"/>
      <c r="J131" s="138">
        <f t="shared" si="0"/>
        <v>0</v>
      </c>
      <c r="K131" s="134" t="s">
        <v>1</v>
      </c>
      <c r="L131" s="32"/>
      <c r="M131" s="139" t="s">
        <v>1</v>
      </c>
      <c r="N131" s="140" t="s">
        <v>45</v>
      </c>
      <c r="P131" s="141">
        <f t="shared" si="1"/>
        <v>0</v>
      </c>
      <c r="Q131" s="141">
        <v>0</v>
      </c>
      <c r="R131" s="141">
        <f t="shared" si="2"/>
        <v>0</v>
      </c>
      <c r="S131" s="141">
        <v>0</v>
      </c>
      <c r="T131" s="142">
        <f t="shared" si="3"/>
        <v>0</v>
      </c>
      <c r="AR131" s="143" t="s">
        <v>1210</v>
      </c>
      <c r="AT131" s="143" t="s">
        <v>165</v>
      </c>
      <c r="AU131" s="143" t="s">
        <v>90</v>
      </c>
      <c r="AY131" s="17" t="s">
        <v>161</v>
      </c>
      <c r="BE131" s="144">
        <f t="shared" si="4"/>
        <v>0</v>
      </c>
      <c r="BF131" s="144">
        <f t="shared" si="5"/>
        <v>0</v>
      </c>
      <c r="BG131" s="144">
        <f t="shared" si="6"/>
        <v>0</v>
      </c>
      <c r="BH131" s="144">
        <f t="shared" si="7"/>
        <v>0</v>
      </c>
      <c r="BI131" s="144">
        <f t="shared" si="8"/>
        <v>0</v>
      </c>
      <c r="BJ131" s="17" t="s">
        <v>88</v>
      </c>
      <c r="BK131" s="144">
        <f t="shared" si="9"/>
        <v>0</v>
      </c>
      <c r="BL131" s="17" t="s">
        <v>1210</v>
      </c>
      <c r="BM131" s="143" t="s">
        <v>2094</v>
      </c>
    </row>
    <row r="132" spans="2:65" s="1" customFormat="1" ht="16.5" customHeight="1">
      <c r="B132" s="32"/>
      <c r="C132" s="132" t="s">
        <v>238</v>
      </c>
      <c r="D132" s="132" t="s">
        <v>165</v>
      </c>
      <c r="E132" s="133" t="s">
        <v>2095</v>
      </c>
      <c r="F132" s="134" t="s">
        <v>2096</v>
      </c>
      <c r="G132" s="135" t="s">
        <v>2067</v>
      </c>
      <c r="H132" s="136">
        <v>1</v>
      </c>
      <c r="I132" s="137"/>
      <c r="J132" s="138">
        <f t="shared" si="0"/>
        <v>0</v>
      </c>
      <c r="K132" s="134" t="s">
        <v>1</v>
      </c>
      <c r="L132" s="32"/>
      <c r="M132" s="139" t="s">
        <v>1</v>
      </c>
      <c r="N132" s="140" t="s">
        <v>45</v>
      </c>
      <c r="P132" s="141">
        <f t="shared" si="1"/>
        <v>0</v>
      </c>
      <c r="Q132" s="141">
        <v>0</v>
      </c>
      <c r="R132" s="141">
        <f t="shared" si="2"/>
        <v>0</v>
      </c>
      <c r="S132" s="141">
        <v>0</v>
      </c>
      <c r="T132" s="142">
        <f t="shared" si="3"/>
        <v>0</v>
      </c>
      <c r="AR132" s="143" t="s">
        <v>1210</v>
      </c>
      <c r="AT132" s="143" t="s">
        <v>165</v>
      </c>
      <c r="AU132" s="143" t="s">
        <v>90</v>
      </c>
      <c r="AY132" s="17" t="s">
        <v>161</v>
      </c>
      <c r="BE132" s="144">
        <f t="shared" si="4"/>
        <v>0</v>
      </c>
      <c r="BF132" s="144">
        <f t="shared" si="5"/>
        <v>0</v>
      </c>
      <c r="BG132" s="144">
        <f t="shared" si="6"/>
        <v>0</v>
      </c>
      <c r="BH132" s="144">
        <f t="shared" si="7"/>
        <v>0</v>
      </c>
      <c r="BI132" s="144">
        <f t="shared" si="8"/>
        <v>0</v>
      </c>
      <c r="BJ132" s="17" t="s">
        <v>88</v>
      </c>
      <c r="BK132" s="144">
        <f t="shared" si="9"/>
        <v>0</v>
      </c>
      <c r="BL132" s="17" t="s">
        <v>1210</v>
      </c>
      <c r="BM132" s="143" t="s">
        <v>2097</v>
      </c>
    </row>
    <row r="133" spans="2:65" s="1" customFormat="1" ht="21.75" customHeight="1">
      <c r="B133" s="32"/>
      <c r="C133" s="132" t="s">
        <v>244</v>
      </c>
      <c r="D133" s="132" t="s">
        <v>165</v>
      </c>
      <c r="E133" s="133" t="s">
        <v>2098</v>
      </c>
      <c r="F133" s="134" t="s">
        <v>2099</v>
      </c>
      <c r="G133" s="135" t="s">
        <v>2100</v>
      </c>
      <c r="H133" s="136">
        <v>8</v>
      </c>
      <c r="I133" s="137"/>
      <c r="J133" s="138">
        <f t="shared" si="0"/>
        <v>0</v>
      </c>
      <c r="K133" s="134" t="s">
        <v>1</v>
      </c>
      <c r="L133" s="32"/>
      <c r="M133" s="139" t="s">
        <v>1</v>
      </c>
      <c r="N133" s="140" t="s">
        <v>45</v>
      </c>
      <c r="P133" s="141">
        <f t="shared" si="1"/>
        <v>0</v>
      </c>
      <c r="Q133" s="141">
        <v>0</v>
      </c>
      <c r="R133" s="141">
        <f t="shared" si="2"/>
        <v>0</v>
      </c>
      <c r="S133" s="141">
        <v>0</v>
      </c>
      <c r="T133" s="142">
        <f t="shared" si="3"/>
        <v>0</v>
      </c>
      <c r="AR133" s="143" t="s">
        <v>1210</v>
      </c>
      <c r="AT133" s="143" t="s">
        <v>165</v>
      </c>
      <c r="AU133" s="143" t="s">
        <v>90</v>
      </c>
      <c r="AY133" s="17" t="s">
        <v>161</v>
      </c>
      <c r="BE133" s="144">
        <f t="shared" si="4"/>
        <v>0</v>
      </c>
      <c r="BF133" s="144">
        <f t="shared" si="5"/>
        <v>0</v>
      </c>
      <c r="BG133" s="144">
        <f t="shared" si="6"/>
        <v>0</v>
      </c>
      <c r="BH133" s="144">
        <f t="shared" si="7"/>
        <v>0</v>
      </c>
      <c r="BI133" s="144">
        <f t="shared" si="8"/>
        <v>0</v>
      </c>
      <c r="BJ133" s="17" t="s">
        <v>88</v>
      </c>
      <c r="BK133" s="144">
        <f t="shared" si="9"/>
        <v>0</v>
      </c>
      <c r="BL133" s="17" t="s">
        <v>1210</v>
      </c>
      <c r="BM133" s="143" t="s">
        <v>2101</v>
      </c>
    </row>
    <row r="134" spans="2:65" s="1" customFormat="1" ht="16.5" customHeight="1">
      <c r="B134" s="32"/>
      <c r="C134" s="132" t="s">
        <v>8</v>
      </c>
      <c r="D134" s="132" t="s">
        <v>165</v>
      </c>
      <c r="E134" s="133" t="s">
        <v>2102</v>
      </c>
      <c r="F134" s="134" t="s">
        <v>2103</v>
      </c>
      <c r="G134" s="135" t="s">
        <v>2067</v>
      </c>
      <c r="H134" s="136">
        <v>1</v>
      </c>
      <c r="I134" s="137"/>
      <c r="J134" s="138">
        <f t="shared" si="0"/>
        <v>0</v>
      </c>
      <c r="K134" s="134" t="s">
        <v>1</v>
      </c>
      <c r="L134" s="32"/>
      <c r="M134" s="139" t="s">
        <v>1</v>
      </c>
      <c r="N134" s="140" t="s">
        <v>45</v>
      </c>
      <c r="P134" s="141">
        <f t="shared" si="1"/>
        <v>0</v>
      </c>
      <c r="Q134" s="141">
        <v>0</v>
      </c>
      <c r="R134" s="141">
        <f t="shared" si="2"/>
        <v>0</v>
      </c>
      <c r="S134" s="141">
        <v>0</v>
      </c>
      <c r="T134" s="142">
        <f t="shared" si="3"/>
        <v>0</v>
      </c>
      <c r="AR134" s="143" t="s">
        <v>1210</v>
      </c>
      <c r="AT134" s="143" t="s">
        <v>165</v>
      </c>
      <c r="AU134" s="143" t="s">
        <v>90</v>
      </c>
      <c r="AY134" s="17" t="s">
        <v>161</v>
      </c>
      <c r="BE134" s="144">
        <f t="shared" si="4"/>
        <v>0</v>
      </c>
      <c r="BF134" s="144">
        <f t="shared" si="5"/>
        <v>0</v>
      </c>
      <c r="BG134" s="144">
        <f t="shared" si="6"/>
        <v>0</v>
      </c>
      <c r="BH134" s="144">
        <f t="shared" si="7"/>
        <v>0</v>
      </c>
      <c r="BI134" s="144">
        <f t="shared" si="8"/>
        <v>0</v>
      </c>
      <c r="BJ134" s="17" t="s">
        <v>88</v>
      </c>
      <c r="BK134" s="144">
        <f t="shared" si="9"/>
        <v>0</v>
      </c>
      <c r="BL134" s="17" t="s">
        <v>1210</v>
      </c>
      <c r="BM134" s="143" t="s">
        <v>2104</v>
      </c>
    </row>
    <row r="135" spans="2:65" s="1" customFormat="1" ht="16.5" customHeight="1">
      <c r="B135" s="32"/>
      <c r="C135" s="132" t="s">
        <v>254</v>
      </c>
      <c r="D135" s="132" t="s">
        <v>165</v>
      </c>
      <c r="E135" s="133" t="s">
        <v>2105</v>
      </c>
      <c r="F135" s="134" t="s">
        <v>2106</v>
      </c>
      <c r="G135" s="135" t="s">
        <v>407</v>
      </c>
      <c r="H135" s="136">
        <v>2</v>
      </c>
      <c r="I135" s="137"/>
      <c r="J135" s="138">
        <f t="shared" si="0"/>
        <v>0</v>
      </c>
      <c r="K135" s="134" t="s">
        <v>1</v>
      </c>
      <c r="L135" s="32"/>
      <c r="M135" s="139" t="s">
        <v>1</v>
      </c>
      <c r="N135" s="140" t="s">
        <v>45</v>
      </c>
      <c r="P135" s="141">
        <f t="shared" si="1"/>
        <v>0</v>
      </c>
      <c r="Q135" s="141">
        <v>0</v>
      </c>
      <c r="R135" s="141">
        <f t="shared" si="2"/>
        <v>0</v>
      </c>
      <c r="S135" s="141">
        <v>0</v>
      </c>
      <c r="T135" s="142">
        <f t="shared" si="3"/>
        <v>0</v>
      </c>
      <c r="AR135" s="143" t="s">
        <v>1210</v>
      </c>
      <c r="AT135" s="143" t="s">
        <v>165</v>
      </c>
      <c r="AU135" s="143" t="s">
        <v>90</v>
      </c>
      <c r="AY135" s="17" t="s">
        <v>161</v>
      </c>
      <c r="BE135" s="144">
        <f t="shared" si="4"/>
        <v>0</v>
      </c>
      <c r="BF135" s="144">
        <f t="shared" si="5"/>
        <v>0</v>
      </c>
      <c r="BG135" s="144">
        <f t="shared" si="6"/>
        <v>0</v>
      </c>
      <c r="BH135" s="144">
        <f t="shared" si="7"/>
        <v>0</v>
      </c>
      <c r="BI135" s="144">
        <f t="shared" si="8"/>
        <v>0</v>
      </c>
      <c r="BJ135" s="17" t="s">
        <v>88</v>
      </c>
      <c r="BK135" s="144">
        <f t="shared" si="9"/>
        <v>0</v>
      </c>
      <c r="BL135" s="17" t="s">
        <v>1210</v>
      </c>
      <c r="BM135" s="143" t="s">
        <v>2107</v>
      </c>
    </row>
    <row r="136" spans="2:65" s="13" customFormat="1" ht="11.25">
      <c r="B136" s="152"/>
      <c r="D136" s="146" t="s">
        <v>172</v>
      </c>
      <c r="E136" s="153" t="s">
        <v>1</v>
      </c>
      <c r="F136" s="154" t="s">
        <v>2108</v>
      </c>
      <c r="H136" s="155">
        <v>2</v>
      </c>
      <c r="I136" s="156"/>
      <c r="L136" s="152"/>
      <c r="M136" s="157"/>
      <c r="T136" s="158"/>
      <c r="AT136" s="153" t="s">
        <v>172</v>
      </c>
      <c r="AU136" s="153" t="s">
        <v>90</v>
      </c>
      <c r="AV136" s="13" t="s">
        <v>90</v>
      </c>
      <c r="AW136" s="13" t="s">
        <v>34</v>
      </c>
      <c r="AX136" s="13" t="s">
        <v>88</v>
      </c>
      <c r="AY136" s="153" t="s">
        <v>161</v>
      </c>
    </row>
    <row r="137" spans="2:65" s="1" customFormat="1" ht="24.2" customHeight="1">
      <c r="B137" s="32"/>
      <c r="C137" s="132" t="s">
        <v>263</v>
      </c>
      <c r="D137" s="132" t="s">
        <v>165</v>
      </c>
      <c r="E137" s="133" t="s">
        <v>2109</v>
      </c>
      <c r="F137" s="134" t="s">
        <v>2110</v>
      </c>
      <c r="G137" s="135" t="s">
        <v>2067</v>
      </c>
      <c r="H137" s="136">
        <v>2</v>
      </c>
      <c r="I137" s="137"/>
      <c r="J137" s="138">
        <f>ROUND(I137*H137,2)</f>
        <v>0</v>
      </c>
      <c r="K137" s="134" t="s">
        <v>1</v>
      </c>
      <c r="L137" s="32"/>
      <c r="M137" s="139" t="s">
        <v>1</v>
      </c>
      <c r="N137" s="140" t="s">
        <v>45</v>
      </c>
      <c r="P137" s="141">
        <f>O137*H137</f>
        <v>0</v>
      </c>
      <c r="Q137" s="141">
        <v>0</v>
      </c>
      <c r="R137" s="141">
        <f>Q137*H137</f>
        <v>0</v>
      </c>
      <c r="S137" s="141">
        <v>0</v>
      </c>
      <c r="T137" s="142">
        <f>S137*H137</f>
        <v>0</v>
      </c>
      <c r="AR137" s="143" t="s">
        <v>1210</v>
      </c>
      <c r="AT137" s="143" t="s">
        <v>165</v>
      </c>
      <c r="AU137" s="143" t="s">
        <v>90</v>
      </c>
      <c r="AY137" s="17" t="s">
        <v>161</v>
      </c>
      <c r="BE137" s="144">
        <f>IF(N137="základní",J137,0)</f>
        <v>0</v>
      </c>
      <c r="BF137" s="144">
        <f>IF(N137="snížená",J137,0)</f>
        <v>0</v>
      </c>
      <c r="BG137" s="144">
        <f>IF(N137="zákl. přenesená",J137,0)</f>
        <v>0</v>
      </c>
      <c r="BH137" s="144">
        <f>IF(N137="sníž. přenesená",J137,0)</f>
        <v>0</v>
      </c>
      <c r="BI137" s="144">
        <f>IF(N137="nulová",J137,0)</f>
        <v>0</v>
      </c>
      <c r="BJ137" s="17" t="s">
        <v>88</v>
      </c>
      <c r="BK137" s="144">
        <f>ROUND(I137*H137,2)</f>
        <v>0</v>
      </c>
      <c r="BL137" s="17" t="s">
        <v>1210</v>
      </c>
      <c r="BM137" s="143" t="s">
        <v>2111</v>
      </c>
    </row>
    <row r="138" spans="2:65" s="1" customFormat="1" ht="16.5" customHeight="1">
      <c r="B138" s="32"/>
      <c r="C138" s="132" t="s">
        <v>269</v>
      </c>
      <c r="D138" s="132" t="s">
        <v>165</v>
      </c>
      <c r="E138" s="133" t="s">
        <v>2112</v>
      </c>
      <c r="F138" s="134" t="s">
        <v>2113</v>
      </c>
      <c r="G138" s="135" t="s">
        <v>2080</v>
      </c>
      <c r="H138" s="136">
        <v>1</v>
      </c>
      <c r="I138" s="137"/>
      <c r="J138" s="138">
        <f>ROUND(I138*H138,2)</f>
        <v>0</v>
      </c>
      <c r="K138" s="134" t="s">
        <v>1</v>
      </c>
      <c r="L138" s="32"/>
      <c r="M138" s="139" t="s">
        <v>1</v>
      </c>
      <c r="N138" s="140" t="s">
        <v>45</v>
      </c>
      <c r="P138" s="141">
        <f>O138*H138</f>
        <v>0</v>
      </c>
      <c r="Q138" s="141">
        <v>0</v>
      </c>
      <c r="R138" s="141">
        <f>Q138*H138</f>
        <v>0</v>
      </c>
      <c r="S138" s="141">
        <v>0</v>
      </c>
      <c r="T138" s="142">
        <f>S138*H138</f>
        <v>0</v>
      </c>
      <c r="AR138" s="143" t="s">
        <v>1210</v>
      </c>
      <c r="AT138" s="143" t="s">
        <v>165</v>
      </c>
      <c r="AU138" s="143" t="s">
        <v>90</v>
      </c>
      <c r="AY138" s="17" t="s">
        <v>161</v>
      </c>
      <c r="BE138" s="144">
        <f>IF(N138="základní",J138,0)</f>
        <v>0</v>
      </c>
      <c r="BF138" s="144">
        <f>IF(N138="snížená",J138,0)</f>
        <v>0</v>
      </c>
      <c r="BG138" s="144">
        <f>IF(N138="zákl. přenesená",J138,0)</f>
        <v>0</v>
      </c>
      <c r="BH138" s="144">
        <f>IF(N138="sníž. přenesená",J138,0)</f>
        <v>0</v>
      </c>
      <c r="BI138" s="144">
        <f>IF(N138="nulová",J138,0)</f>
        <v>0</v>
      </c>
      <c r="BJ138" s="17" t="s">
        <v>88</v>
      </c>
      <c r="BK138" s="144">
        <f>ROUND(I138*H138,2)</f>
        <v>0</v>
      </c>
      <c r="BL138" s="17" t="s">
        <v>1210</v>
      </c>
      <c r="BM138" s="143" t="s">
        <v>2114</v>
      </c>
    </row>
    <row r="139" spans="2:65" s="1" customFormat="1" ht="16.5" customHeight="1">
      <c r="B139" s="32"/>
      <c r="C139" s="132" t="s">
        <v>274</v>
      </c>
      <c r="D139" s="132" t="s">
        <v>165</v>
      </c>
      <c r="E139" s="133" t="s">
        <v>2115</v>
      </c>
      <c r="F139" s="134" t="s">
        <v>2116</v>
      </c>
      <c r="G139" s="135" t="s">
        <v>2080</v>
      </c>
      <c r="H139" s="136">
        <v>1</v>
      </c>
      <c r="I139" s="137"/>
      <c r="J139" s="138">
        <f>ROUND(I139*H139,2)</f>
        <v>0</v>
      </c>
      <c r="K139" s="134" t="s">
        <v>1</v>
      </c>
      <c r="L139" s="32"/>
      <c r="M139" s="139" t="s">
        <v>1</v>
      </c>
      <c r="N139" s="140" t="s">
        <v>45</v>
      </c>
      <c r="P139" s="141">
        <f>O139*H139</f>
        <v>0</v>
      </c>
      <c r="Q139" s="141">
        <v>0</v>
      </c>
      <c r="R139" s="141">
        <f>Q139*H139</f>
        <v>0</v>
      </c>
      <c r="S139" s="141">
        <v>0</v>
      </c>
      <c r="T139" s="142">
        <f>S139*H139</f>
        <v>0</v>
      </c>
      <c r="AR139" s="143" t="s">
        <v>1210</v>
      </c>
      <c r="AT139" s="143" t="s">
        <v>165</v>
      </c>
      <c r="AU139" s="143" t="s">
        <v>90</v>
      </c>
      <c r="AY139" s="17" t="s">
        <v>161</v>
      </c>
      <c r="BE139" s="144">
        <f>IF(N139="základní",J139,0)</f>
        <v>0</v>
      </c>
      <c r="BF139" s="144">
        <f>IF(N139="snížená",J139,0)</f>
        <v>0</v>
      </c>
      <c r="BG139" s="144">
        <f>IF(N139="zákl. přenesená",J139,0)</f>
        <v>0</v>
      </c>
      <c r="BH139" s="144">
        <f>IF(N139="sníž. přenesená",J139,0)</f>
        <v>0</v>
      </c>
      <c r="BI139" s="144">
        <f>IF(N139="nulová",J139,0)</f>
        <v>0</v>
      </c>
      <c r="BJ139" s="17" t="s">
        <v>88</v>
      </c>
      <c r="BK139" s="144">
        <f>ROUND(I139*H139,2)</f>
        <v>0</v>
      </c>
      <c r="BL139" s="17" t="s">
        <v>1210</v>
      </c>
      <c r="BM139" s="143" t="s">
        <v>2117</v>
      </c>
    </row>
    <row r="140" spans="2:65" s="11" customFormat="1" ht="22.9" customHeight="1">
      <c r="B140" s="120"/>
      <c r="D140" s="121" t="s">
        <v>79</v>
      </c>
      <c r="E140" s="130" t="s">
        <v>2118</v>
      </c>
      <c r="F140" s="130" t="s">
        <v>2119</v>
      </c>
      <c r="I140" s="123"/>
      <c r="J140" s="131">
        <f>BK140</f>
        <v>0</v>
      </c>
      <c r="L140" s="120"/>
      <c r="M140" s="125"/>
      <c r="P140" s="126">
        <f>SUM(P141:P146)</f>
        <v>0</v>
      </c>
      <c r="R140" s="126">
        <f>SUM(R141:R146)</f>
        <v>0</v>
      </c>
      <c r="T140" s="127">
        <f>SUM(T141:T146)</f>
        <v>0</v>
      </c>
      <c r="AR140" s="121" t="s">
        <v>169</v>
      </c>
      <c r="AT140" s="128" t="s">
        <v>79</v>
      </c>
      <c r="AU140" s="128" t="s">
        <v>88</v>
      </c>
      <c r="AY140" s="121" t="s">
        <v>161</v>
      </c>
      <c r="BK140" s="129">
        <f>SUM(BK141:BK146)</f>
        <v>0</v>
      </c>
    </row>
    <row r="141" spans="2:65" s="1" customFormat="1" ht="16.5" customHeight="1">
      <c r="B141" s="32"/>
      <c r="C141" s="132" t="s">
        <v>279</v>
      </c>
      <c r="D141" s="132" t="s">
        <v>165</v>
      </c>
      <c r="E141" s="133" t="s">
        <v>2120</v>
      </c>
      <c r="F141" s="134" t="s">
        <v>2121</v>
      </c>
      <c r="G141" s="135" t="s">
        <v>2067</v>
      </c>
      <c r="H141" s="136">
        <v>1</v>
      </c>
      <c r="I141" s="137"/>
      <c r="J141" s="138">
        <f>ROUND(I141*H141,2)</f>
        <v>0</v>
      </c>
      <c r="K141" s="134" t="s">
        <v>1</v>
      </c>
      <c r="L141" s="32"/>
      <c r="M141" s="139" t="s">
        <v>1</v>
      </c>
      <c r="N141" s="140" t="s">
        <v>45</v>
      </c>
      <c r="P141" s="141">
        <f>O141*H141</f>
        <v>0</v>
      </c>
      <c r="Q141" s="141">
        <v>0</v>
      </c>
      <c r="R141" s="141">
        <f>Q141*H141</f>
        <v>0</v>
      </c>
      <c r="S141" s="141">
        <v>0</v>
      </c>
      <c r="T141" s="142">
        <f>S141*H141</f>
        <v>0</v>
      </c>
      <c r="AR141" s="143" t="s">
        <v>2122</v>
      </c>
      <c r="AT141" s="143" t="s">
        <v>165</v>
      </c>
      <c r="AU141" s="143" t="s">
        <v>90</v>
      </c>
      <c r="AY141" s="17" t="s">
        <v>161</v>
      </c>
      <c r="BE141" s="144">
        <f>IF(N141="základní",J141,0)</f>
        <v>0</v>
      </c>
      <c r="BF141" s="144">
        <f>IF(N141="snížená",J141,0)</f>
        <v>0</v>
      </c>
      <c r="BG141" s="144">
        <f>IF(N141="zákl. přenesená",J141,0)</f>
        <v>0</v>
      </c>
      <c r="BH141" s="144">
        <f>IF(N141="sníž. přenesená",J141,0)</f>
        <v>0</v>
      </c>
      <c r="BI141" s="144">
        <f>IF(N141="nulová",J141,0)</f>
        <v>0</v>
      </c>
      <c r="BJ141" s="17" t="s">
        <v>88</v>
      </c>
      <c r="BK141" s="144">
        <f>ROUND(I141*H141,2)</f>
        <v>0</v>
      </c>
      <c r="BL141" s="17" t="s">
        <v>2122</v>
      </c>
      <c r="BM141" s="143" t="s">
        <v>2123</v>
      </c>
    </row>
    <row r="142" spans="2:65" s="1" customFormat="1" ht="24.2" customHeight="1">
      <c r="B142" s="32"/>
      <c r="C142" s="132" t="s">
        <v>287</v>
      </c>
      <c r="D142" s="132" t="s">
        <v>165</v>
      </c>
      <c r="E142" s="133" t="s">
        <v>2124</v>
      </c>
      <c r="F142" s="134" t="s">
        <v>2125</v>
      </c>
      <c r="G142" s="135" t="s">
        <v>2067</v>
      </c>
      <c r="H142" s="136">
        <v>1</v>
      </c>
      <c r="I142" s="137"/>
      <c r="J142" s="138">
        <f>ROUND(I142*H142,2)</f>
        <v>0</v>
      </c>
      <c r="K142" s="134" t="s">
        <v>1</v>
      </c>
      <c r="L142" s="32"/>
      <c r="M142" s="139" t="s">
        <v>1</v>
      </c>
      <c r="N142" s="140" t="s">
        <v>45</v>
      </c>
      <c r="P142" s="141">
        <f>O142*H142</f>
        <v>0</v>
      </c>
      <c r="Q142" s="141">
        <v>0</v>
      </c>
      <c r="R142" s="141">
        <f>Q142*H142</f>
        <v>0</v>
      </c>
      <c r="S142" s="141">
        <v>0</v>
      </c>
      <c r="T142" s="142">
        <f>S142*H142</f>
        <v>0</v>
      </c>
      <c r="AR142" s="143" t="s">
        <v>2122</v>
      </c>
      <c r="AT142" s="143" t="s">
        <v>165</v>
      </c>
      <c r="AU142" s="143" t="s">
        <v>90</v>
      </c>
      <c r="AY142" s="17" t="s">
        <v>161</v>
      </c>
      <c r="BE142" s="144">
        <f>IF(N142="základní",J142,0)</f>
        <v>0</v>
      </c>
      <c r="BF142" s="144">
        <f>IF(N142="snížená",J142,0)</f>
        <v>0</v>
      </c>
      <c r="BG142" s="144">
        <f>IF(N142="zákl. přenesená",J142,0)</f>
        <v>0</v>
      </c>
      <c r="BH142" s="144">
        <f>IF(N142="sníž. přenesená",J142,0)</f>
        <v>0</v>
      </c>
      <c r="BI142" s="144">
        <f>IF(N142="nulová",J142,0)</f>
        <v>0</v>
      </c>
      <c r="BJ142" s="17" t="s">
        <v>88</v>
      </c>
      <c r="BK142" s="144">
        <f>ROUND(I142*H142,2)</f>
        <v>0</v>
      </c>
      <c r="BL142" s="17" t="s">
        <v>2122</v>
      </c>
      <c r="BM142" s="143" t="s">
        <v>2126</v>
      </c>
    </row>
    <row r="143" spans="2:65" s="1" customFormat="1" ht="44.25" customHeight="1">
      <c r="B143" s="32"/>
      <c r="C143" s="132" t="s">
        <v>296</v>
      </c>
      <c r="D143" s="132" t="s">
        <v>165</v>
      </c>
      <c r="E143" s="133" t="s">
        <v>2127</v>
      </c>
      <c r="F143" s="134" t="s">
        <v>2128</v>
      </c>
      <c r="G143" s="135" t="s">
        <v>2067</v>
      </c>
      <c r="H143" s="136">
        <v>1</v>
      </c>
      <c r="I143" s="137"/>
      <c r="J143" s="138">
        <f>ROUND(I143*H143,2)</f>
        <v>0</v>
      </c>
      <c r="K143" s="134" t="s">
        <v>1</v>
      </c>
      <c r="L143" s="32"/>
      <c r="M143" s="139" t="s">
        <v>1</v>
      </c>
      <c r="N143" s="140" t="s">
        <v>45</v>
      </c>
      <c r="P143" s="141">
        <f>O143*H143</f>
        <v>0</v>
      </c>
      <c r="Q143" s="141">
        <v>0</v>
      </c>
      <c r="R143" s="141">
        <f>Q143*H143</f>
        <v>0</v>
      </c>
      <c r="S143" s="141">
        <v>0</v>
      </c>
      <c r="T143" s="142">
        <f>S143*H143</f>
        <v>0</v>
      </c>
      <c r="AR143" s="143" t="s">
        <v>2122</v>
      </c>
      <c r="AT143" s="143" t="s">
        <v>165</v>
      </c>
      <c r="AU143" s="143" t="s">
        <v>90</v>
      </c>
      <c r="AY143" s="17" t="s">
        <v>161</v>
      </c>
      <c r="BE143" s="144">
        <f>IF(N143="základní",J143,0)</f>
        <v>0</v>
      </c>
      <c r="BF143" s="144">
        <f>IF(N143="snížená",J143,0)</f>
        <v>0</v>
      </c>
      <c r="BG143" s="144">
        <f>IF(N143="zákl. přenesená",J143,0)</f>
        <v>0</v>
      </c>
      <c r="BH143" s="144">
        <f>IF(N143="sníž. přenesená",J143,0)</f>
        <v>0</v>
      </c>
      <c r="BI143" s="144">
        <f>IF(N143="nulová",J143,0)</f>
        <v>0</v>
      </c>
      <c r="BJ143" s="17" t="s">
        <v>88</v>
      </c>
      <c r="BK143" s="144">
        <f>ROUND(I143*H143,2)</f>
        <v>0</v>
      </c>
      <c r="BL143" s="17" t="s">
        <v>2122</v>
      </c>
      <c r="BM143" s="143" t="s">
        <v>2129</v>
      </c>
    </row>
    <row r="144" spans="2:65" s="1" customFormat="1" ht="87.75">
      <c r="B144" s="32"/>
      <c r="D144" s="146" t="s">
        <v>1166</v>
      </c>
      <c r="F144" s="188" t="s">
        <v>2130</v>
      </c>
      <c r="I144" s="189"/>
      <c r="L144" s="32"/>
      <c r="M144" s="190"/>
      <c r="T144" s="56"/>
      <c r="AT144" s="17" t="s">
        <v>1166</v>
      </c>
      <c r="AU144" s="17" t="s">
        <v>90</v>
      </c>
    </row>
    <row r="145" spans="2:65" s="1" customFormat="1" ht="16.5" customHeight="1">
      <c r="B145" s="32"/>
      <c r="C145" s="132" t="s">
        <v>305</v>
      </c>
      <c r="D145" s="132" t="s">
        <v>165</v>
      </c>
      <c r="E145" s="133" t="s">
        <v>2131</v>
      </c>
      <c r="F145" s="134" t="s">
        <v>2132</v>
      </c>
      <c r="G145" s="135" t="s">
        <v>2067</v>
      </c>
      <c r="H145" s="136">
        <v>1</v>
      </c>
      <c r="I145" s="137"/>
      <c r="J145" s="138">
        <f>ROUND(I145*H145,2)</f>
        <v>0</v>
      </c>
      <c r="K145" s="134" t="s">
        <v>1</v>
      </c>
      <c r="L145" s="32"/>
      <c r="M145" s="139" t="s">
        <v>1</v>
      </c>
      <c r="N145" s="140" t="s">
        <v>45</v>
      </c>
      <c r="P145" s="141">
        <f>O145*H145</f>
        <v>0</v>
      </c>
      <c r="Q145" s="141">
        <v>0</v>
      </c>
      <c r="R145" s="141">
        <f>Q145*H145</f>
        <v>0</v>
      </c>
      <c r="S145" s="141">
        <v>0</v>
      </c>
      <c r="T145" s="142">
        <f>S145*H145</f>
        <v>0</v>
      </c>
      <c r="AR145" s="143" t="s">
        <v>2122</v>
      </c>
      <c r="AT145" s="143" t="s">
        <v>165</v>
      </c>
      <c r="AU145" s="143" t="s">
        <v>90</v>
      </c>
      <c r="AY145" s="17" t="s">
        <v>161</v>
      </c>
      <c r="BE145" s="144">
        <f>IF(N145="základní",J145,0)</f>
        <v>0</v>
      </c>
      <c r="BF145" s="144">
        <f>IF(N145="snížená",J145,0)</f>
        <v>0</v>
      </c>
      <c r="BG145" s="144">
        <f>IF(N145="zákl. přenesená",J145,0)</f>
        <v>0</v>
      </c>
      <c r="BH145" s="144">
        <f>IF(N145="sníž. přenesená",J145,0)</f>
        <v>0</v>
      </c>
      <c r="BI145" s="144">
        <f>IF(N145="nulová",J145,0)</f>
        <v>0</v>
      </c>
      <c r="BJ145" s="17" t="s">
        <v>88</v>
      </c>
      <c r="BK145" s="144">
        <f>ROUND(I145*H145,2)</f>
        <v>0</v>
      </c>
      <c r="BL145" s="17" t="s">
        <v>2122</v>
      </c>
      <c r="BM145" s="143" t="s">
        <v>2133</v>
      </c>
    </row>
    <row r="146" spans="2:65" s="1" customFormat="1" ht="21.75" customHeight="1">
      <c r="B146" s="32"/>
      <c r="C146" s="132" t="s">
        <v>7</v>
      </c>
      <c r="D146" s="132" t="s">
        <v>165</v>
      </c>
      <c r="E146" s="133" t="s">
        <v>2134</v>
      </c>
      <c r="F146" s="134" t="s">
        <v>2135</v>
      </c>
      <c r="G146" s="135" t="s">
        <v>2067</v>
      </c>
      <c r="H146" s="136">
        <v>1</v>
      </c>
      <c r="I146" s="137"/>
      <c r="J146" s="138">
        <f>ROUND(I146*H146,2)</f>
        <v>0</v>
      </c>
      <c r="K146" s="134" t="s">
        <v>1</v>
      </c>
      <c r="L146" s="32"/>
      <c r="M146" s="183" t="s">
        <v>1</v>
      </c>
      <c r="N146" s="184" t="s">
        <v>45</v>
      </c>
      <c r="O146" s="185"/>
      <c r="P146" s="186">
        <f>O146*H146</f>
        <v>0</v>
      </c>
      <c r="Q146" s="186">
        <v>0</v>
      </c>
      <c r="R146" s="186">
        <f>Q146*H146</f>
        <v>0</v>
      </c>
      <c r="S146" s="186">
        <v>0</v>
      </c>
      <c r="T146" s="187">
        <f>S146*H146</f>
        <v>0</v>
      </c>
      <c r="AR146" s="143" t="s">
        <v>2122</v>
      </c>
      <c r="AT146" s="143" t="s">
        <v>165</v>
      </c>
      <c r="AU146" s="143" t="s">
        <v>90</v>
      </c>
      <c r="AY146" s="17" t="s">
        <v>161</v>
      </c>
      <c r="BE146" s="144">
        <f>IF(N146="základní",J146,0)</f>
        <v>0</v>
      </c>
      <c r="BF146" s="144">
        <f>IF(N146="snížená",J146,0)</f>
        <v>0</v>
      </c>
      <c r="BG146" s="144">
        <f>IF(N146="zákl. přenesená",J146,0)</f>
        <v>0</v>
      </c>
      <c r="BH146" s="144">
        <f>IF(N146="sníž. přenesená",J146,0)</f>
        <v>0</v>
      </c>
      <c r="BI146" s="144">
        <f>IF(N146="nulová",J146,0)</f>
        <v>0</v>
      </c>
      <c r="BJ146" s="17" t="s">
        <v>88</v>
      </c>
      <c r="BK146" s="144">
        <f>ROUND(I146*H146,2)</f>
        <v>0</v>
      </c>
      <c r="BL146" s="17" t="s">
        <v>2122</v>
      </c>
      <c r="BM146" s="143" t="s">
        <v>2136</v>
      </c>
    </row>
    <row r="147" spans="2:65" s="1" customFormat="1" ht="6.95" customHeight="1">
      <c r="B147" s="44"/>
      <c r="C147" s="45"/>
      <c r="D147" s="45"/>
      <c r="E147" s="45"/>
      <c r="F147" s="45"/>
      <c r="G147" s="45"/>
      <c r="H147" s="45"/>
      <c r="I147" s="45"/>
      <c r="J147" s="45"/>
      <c r="K147" s="45"/>
      <c r="L147" s="32"/>
    </row>
  </sheetData>
  <sheetProtection algorithmName="SHA-512" hashValue="T5x0/0o5SAHG0VHYkJ7jcP/q5vmx3107YRNuchhOn4IhUBz/+IEiPvdZ+xBvGyqi3two8i1CYW6n+5Mrg9d50g==" saltValue="7iydu/YXiyDVQ7hHw5ubUrIe4YMkGWrsJzrihs9U1j2hQ53K7LWXMVLhUFP6T2javTYQk01djmSQKkjOQURLxQ==" spinCount="100000" sheet="1" objects="1" scenarios="1" formatColumns="0" formatRows="0" autoFilter="0"/>
  <autoFilter ref="C118:K146" xr:uid="{00000000-0009-0000-0000-000007000000}"/>
  <mergeCells count="9">
    <mergeCell ref="E87:H87"/>
    <mergeCell ref="E109:H109"/>
    <mergeCell ref="E111:H111"/>
    <mergeCell ref="L2:V2"/>
    <mergeCell ref="E7:H7"/>
    <mergeCell ref="E9:H9"/>
    <mergeCell ref="E18:H18"/>
    <mergeCell ref="E27:H27"/>
    <mergeCell ref="E85:H85"/>
  </mergeCells>
  <pageMargins left="0.39370078740157483" right="0.39370078740157483" top="0.39370078740157483" bottom="0.39370078740157483" header="0" footer="0"/>
  <pageSetup paperSize="9" scale="76" fitToHeight="0" orientation="portrait"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16</vt:i4>
      </vt:variant>
    </vt:vector>
  </HeadingPairs>
  <TitlesOfParts>
    <vt:vector size="24" baseType="lpstr">
      <vt:lpstr>Rekapitulace stavby</vt:lpstr>
      <vt:lpstr>SO.101-III - SO.101-III -...</vt:lpstr>
      <vt:lpstr>SO.201 - SO.201 - Most ev...</vt:lpstr>
      <vt:lpstr>SO.202 - SO.202 - Propust...</vt:lpstr>
      <vt:lpstr>SO.301-III - SO.301-III -...</vt:lpstr>
      <vt:lpstr>SO.302 - SO.302 - Přeložk...</vt:lpstr>
      <vt:lpstr>SO.501-III - SO.501-III -...</vt:lpstr>
      <vt:lpstr>VRN - Vedlejší rozpočtové...</vt:lpstr>
      <vt:lpstr>'Rekapitulace stavby'!Názvy_tisku</vt:lpstr>
      <vt:lpstr>'SO.101-III - SO.101-III -...'!Názvy_tisku</vt:lpstr>
      <vt:lpstr>'SO.201 - SO.201 - Most ev...'!Názvy_tisku</vt:lpstr>
      <vt:lpstr>'SO.202 - SO.202 - Propust...'!Názvy_tisku</vt:lpstr>
      <vt:lpstr>'SO.301-III - SO.301-III -...'!Názvy_tisku</vt:lpstr>
      <vt:lpstr>'SO.302 - SO.302 - Přeložk...'!Názvy_tisku</vt:lpstr>
      <vt:lpstr>'SO.501-III - SO.501-III -...'!Názvy_tisku</vt:lpstr>
      <vt:lpstr>'VRN - Vedlejší rozpočtové...'!Názvy_tisku</vt:lpstr>
      <vt:lpstr>'Rekapitulace stavby'!Oblast_tisku</vt:lpstr>
      <vt:lpstr>'SO.101-III - SO.101-III -...'!Oblast_tisku</vt:lpstr>
      <vt:lpstr>'SO.201 - SO.201 - Most ev...'!Oblast_tisku</vt:lpstr>
      <vt:lpstr>'SO.202 - SO.202 - Propust...'!Oblast_tisku</vt:lpstr>
      <vt:lpstr>'SO.301-III - SO.301-III -...'!Oblast_tisku</vt:lpstr>
      <vt:lpstr>'SO.302 - SO.302 - Přeložk...'!Oblast_tisku</vt:lpstr>
      <vt:lpstr>'SO.501-III - SO.501-III -...'!Oblast_tisku</vt:lpstr>
      <vt:lpstr>'VRN - Vedlejší rozpočtové...'!Oblast_tisku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Josef Nentwich, CR Project</dc:creator>
  <cp:lastModifiedBy>...</cp:lastModifiedBy>
  <cp:lastPrinted>2025-08-12T09:08:53Z</cp:lastPrinted>
  <dcterms:created xsi:type="dcterms:W3CDTF">2025-08-12T09:04:53Z</dcterms:created>
  <dcterms:modified xsi:type="dcterms:W3CDTF">2025-08-12T09:10:03Z</dcterms:modified>
</cp:coreProperties>
</file>